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FUNDAMENTOS FINANCIEROS/Clase 1/"/>
    </mc:Choice>
  </mc:AlternateContent>
  <xr:revisionPtr revIDLastSave="312" documentId="8_{F9A3AD77-2646-443A-9B47-B77E53EDA237}" xr6:coauthVersionLast="46" xr6:coauthVersionMax="46" xr10:uidLastSave="{964107BA-9EAE-4E2E-B18D-A9703997AC7A}"/>
  <bookViews>
    <workbookView xWindow="3150" yWindow="2670" windowWidth="23040" windowHeight="12675" tabRatio="816" xr2:uid="{92CC657A-38E7-4A41-B255-05C7AC6466A0}"/>
  </bookViews>
  <sheets>
    <sheet name="Análisis Datos" sheetId="9" r:id="rId1"/>
    <sheet name="Cta Resultados" sheetId="6" r:id="rId2"/>
    <sheet name="Enero 20" sheetId="34" r:id="rId3"/>
    <sheet name="Facturas 20" sheetId="58" r:id="rId4"/>
    <sheet name="Gastos 20" sheetId="59" r:id="rId5"/>
    <sheet name="Febrero 20" sheetId="39" state="hidden" r:id="rId6"/>
    <sheet name="Marzo 20" sheetId="36" state="hidden" r:id="rId7"/>
    <sheet name="Abril 20" sheetId="41" state="hidden" r:id="rId8"/>
    <sheet name="Mayo 20" sheetId="35" state="hidden" r:id="rId9"/>
    <sheet name="Junio 20" sheetId="37" state="hidden" r:id="rId10"/>
    <sheet name="Julio 20" sheetId="38" state="hidden" r:id="rId11"/>
    <sheet name="Agosto 20" sheetId="40" state="hidden" r:id="rId12"/>
    <sheet name="Septiembre 20" sheetId="42" state="hidden" r:id="rId13"/>
    <sheet name="Octubre 20" sheetId="43" state="hidden" r:id="rId14"/>
    <sheet name="Noviembre 20" sheetId="44" state="hidden" r:id="rId15"/>
    <sheet name="Diciembre 20" sheetId="45" state="hidden" r:id="rId16"/>
    <sheet name="Enero 19" sheetId="53" state="hidden" r:id="rId17"/>
    <sheet name="Febrero 19" sheetId="51" state="hidden" r:id="rId18"/>
    <sheet name="Marzo 19" sheetId="49" state="hidden" r:id="rId19"/>
    <sheet name="Abril 19" sheetId="56" state="hidden" r:id="rId20"/>
    <sheet name="Mayo 19" sheetId="48" state="hidden" r:id="rId21"/>
    <sheet name="Junio 19" sheetId="50" state="hidden" r:id="rId22"/>
    <sheet name="Julio 19" sheetId="52" state="hidden" r:id="rId23"/>
    <sheet name="Agosto 19" sheetId="55" state="hidden" r:id="rId24"/>
    <sheet name="Septiembre 19" sheetId="57" state="hidden" r:id="rId25"/>
    <sheet name="Octubre 19" sheetId="46" state="hidden" r:id="rId26"/>
    <sheet name="Noviembre 19" sheetId="47" state="hidden" r:id="rId27"/>
    <sheet name="Diciembre 19" sheetId="54" state="hidden" r:id="rId28"/>
  </sheets>
  <definedNames>
    <definedName name="_xlnm._FilterDatabase" localSheetId="3" hidden="1">'Facturas 20'!$A$1:$K$287</definedName>
    <definedName name="_xlnm.Print_Area" localSheetId="19">'Abril 19'!$A$1:$I$40</definedName>
    <definedName name="_xlnm.Print_Area" localSheetId="7">'Abril 20'!$A$1:$I$37</definedName>
    <definedName name="_xlnm.Print_Area" localSheetId="23">'Agosto 19'!$A$1:$I$40</definedName>
    <definedName name="_xlnm.Print_Area" localSheetId="11">'Agosto 20'!$A$1:$I$42</definedName>
    <definedName name="_xlnm.Print_Area" localSheetId="27">'Diciembre 19'!$A$1:$I$46</definedName>
    <definedName name="_xlnm.Print_Area" localSheetId="16">'Enero 19'!$A$1:$I$36</definedName>
    <definedName name="_xlnm.Print_Area" localSheetId="2">'Enero 20'!$A$1:$I$32</definedName>
    <definedName name="_xlnm.Print_Area" localSheetId="17">'Febrero 19'!$A$1:$I$38</definedName>
    <definedName name="_xlnm.Print_Area" localSheetId="5">'Febrero 20'!$A$1:$I$34</definedName>
    <definedName name="_xlnm.Print_Area" localSheetId="22">'Julio 19'!$A$1:$I$40</definedName>
    <definedName name="_xlnm.Print_Area" localSheetId="10">'Julio 20'!$A$1:$I$41</definedName>
    <definedName name="_xlnm.Print_Area" localSheetId="21">'Junio 19'!$A$1:$I$40</definedName>
    <definedName name="_xlnm.Print_Area" localSheetId="9">'Junio 20'!$A$1:$I$40</definedName>
    <definedName name="_xlnm.Print_Area" localSheetId="18">'Marzo 19'!$A$1:$I$39</definedName>
    <definedName name="_xlnm.Print_Area" localSheetId="6">'Marzo 20'!$A$1:$I$35</definedName>
    <definedName name="_xlnm.Print_Area" localSheetId="20">'Mayo 19'!$A$1:$I$40</definedName>
    <definedName name="_xlnm.Print_Area" localSheetId="8">'Mayo 20'!$A$1:$I$38</definedName>
    <definedName name="_xlnm.Print_Area" localSheetId="26">'Noviembre 19'!$A$1:$I$40</definedName>
    <definedName name="_xlnm.Print_Area" localSheetId="25">'Octubre 19'!$A$1:$I$40</definedName>
    <definedName name="_xlnm.Print_Area" localSheetId="24">'Septiembre 19'!$A$1:$I$40</definedName>
    <definedName name="_xlnm.Print_Area" localSheetId="12">'Septiembre 20'!$A$1:$I$43</definedName>
    <definedName name="_xlnm.Print_Titles" localSheetId="19">'Abril 19'!$1:$8</definedName>
    <definedName name="_xlnm.Print_Titles" localSheetId="7">'Abril 20'!$1:$8</definedName>
    <definedName name="_xlnm.Print_Titles" localSheetId="23">'Agosto 19'!$1:$8</definedName>
    <definedName name="_xlnm.Print_Titles" localSheetId="11">'Agosto 20'!$1:$8</definedName>
    <definedName name="_xlnm.Print_Titles" localSheetId="27">'Diciembre 19'!$1:$8</definedName>
    <definedName name="_xlnm.Print_Titles" localSheetId="16">'Enero 19'!$1:$8</definedName>
    <definedName name="_xlnm.Print_Titles" localSheetId="2">'Enero 20'!$1:$8</definedName>
    <definedName name="_xlnm.Print_Titles" localSheetId="17">'Febrero 19'!$1:$8</definedName>
    <definedName name="_xlnm.Print_Titles" localSheetId="5">'Febrero 20'!$1:$8</definedName>
    <definedName name="_xlnm.Print_Titles" localSheetId="22">'Julio 19'!$1:$8</definedName>
    <definedName name="_xlnm.Print_Titles" localSheetId="10">'Julio 20'!$1:$8</definedName>
    <definedName name="_xlnm.Print_Titles" localSheetId="21">'Junio 19'!$1:$8</definedName>
    <definedName name="_xlnm.Print_Titles" localSheetId="9">'Junio 20'!$1:$8</definedName>
    <definedName name="_xlnm.Print_Titles" localSheetId="18">'Marzo 19'!$1:$8</definedName>
    <definedName name="_xlnm.Print_Titles" localSheetId="6">'Marzo 20'!$1:$8</definedName>
    <definedName name="_xlnm.Print_Titles" localSheetId="20">'Mayo 19'!$1:$8</definedName>
    <definedName name="_xlnm.Print_Titles" localSheetId="8">'Mayo 20'!$1:$8</definedName>
    <definedName name="_xlnm.Print_Titles" localSheetId="26">'Noviembre 19'!$1:$8</definedName>
    <definedName name="_xlnm.Print_Titles" localSheetId="25">'Octubre 19'!$1:$8</definedName>
    <definedName name="_xlnm.Print_Titles" localSheetId="24">'Septiembre 19'!$1:$8</definedName>
    <definedName name="_xlnm.Print_Titles" localSheetId="12">'Septiembre 20'!$1:$8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0" i="6" l="1"/>
  <c r="N30" i="6"/>
  <c r="B6" i="6"/>
  <c r="C6" i="6"/>
  <c r="D6" i="6"/>
  <c r="E6" i="6"/>
  <c r="F6" i="6"/>
  <c r="G6" i="6"/>
  <c r="H6" i="6"/>
  <c r="I6" i="6"/>
  <c r="J6" i="6"/>
  <c r="K6" i="6"/>
  <c r="L6" i="6"/>
  <c r="M6" i="6"/>
  <c r="D121" i="59" l="1"/>
  <c r="D120" i="59"/>
  <c r="D119" i="59"/>
  <c r="D118" i="59"/>
  <c r="D117" i="59"/>
  <c r="D116" i="59"/>
  <c r="D115" i="59"/>
  <c r="D114" i="59"/>
  <c r="D113" i="59"/>
  <c r="D112" i="59"/>
  <c r="D111" i="59"/>
  <c r="D110" i="59"/>
  <c r="D109" i="59"/>
  <c r="D108" i="59"/>
  <c r="D107" i="59"/>
  <c r="D106" i="59"/>
  <c r="D105" i="59"/>
  <c r="D104" i="59"/>
  <c r="D103" i="59"/>
  <c r="D102" i="59"/>
  <c r="D101" i="59"/>
  <c r="D100" i="59"/>
  <c r="D99" i="59"/>
  <c r="D98" i="59"/>
  <c r="D97" i="59"/>
  <c r="D96" i="59"/>
  <c r="D95" i="59"/>
  <c r="D94" i="59"/>
  <c r="D93" i="59"/>
  <c r="D92" i="59"/>
  <c r="D91" i="59"/>
  <c r="D90" i="59"/>
  <c r="D89" i="59"/>
  <c r="D88" i="59"/>
  <c r="D87" i="59"/>
  <c r="D86" i="59"/>
  <c r="D85" i="59"/>
  <c r="D84" i="59"/>
  <c r="D83" i="59"/>
  <c r="D82" i="59"/>
  <c r="D81" i="59"/>
  <c r="D80" i="59"/>
  <c r="D79" i="59"/>
  <c r="D78" i="59"/>
  <c r="D77" i="59"/>
  <c r="D76" i="59"/>
  <c r="D75" i="59"/>
  <c r="D74" i="59"/>
  <c r="D73" i="59"/>
  <c r="D72" i="59"/>
  <c r="D71" i="59"/>
  <c r="D70" i="59"/>
  <c r="D69" i="59"/>
  <c r="D68" i="59"/>
  <c r="D67" i="59"/>
  <c r="D66" i="59"/>
  <c r="D65" i="59"/>
  <c r="D64" i="59"/>
  <c r="D63" i="59"/>
  <c r="D62" i="59"/>
  <c r="D61" i="59"/>
  <c r="D60" i="59"/>
  <c r="D59" i="59"/>
  <c r="D58" i="59"/>
  <c r="D57" i="59"/>
  <c r="D56" i="59"/>
  <c r="D55" i="59"/>
  <c r="D54" i="59"/>
  <c r="D53" i="59"/>
  <c r="D52" i="59"/>
  <c r="D51" i="59"/>
  <c r="D50" i="59"/>
  <c r="D49" i="59"/>
  <c r="D48" i="59"/>
  <c r="D47" i="59"/>
  <c r="D46" i="59"/>
  <c r="D45" i="59"/>
  <c r="D44" i="59"/>
  <c r="D43" i="59"/>
  <c r="D42" i="59"/>
  <c r="D41" i="59"/>
  <c r="D40" i="59"/>
  <c r="D39" i="59"/>
  <c r="D38" i="59"/>
  <c r="D37" i="59"/>
  <c r="D36" i="59"/>
  <c r="D35" i="59"/>
  <c r="D34" i="59"/>
  <c r="D33" i="59"/>
  <c r="D32" i="59"/>
  <c r="D31" i="59"/>
  <c r="D30" i="59"/>
  <c r="D29" i="59"/>
  <c r="D28" i="59"/>
  <c r="D27" i="59"/>
  <c r="D26" i="59"/>
  <c r="D25" i="59"/>
  <c r="D24" i="59"/>
  <c r="D23" i="59"/>
  <c r="D22" i="59"/>
  <c r="D21" i="59"/>
  <c r="D20" i="59"/>
  <c r="D19" i="59"/>
  <c r="D18" i="59"/>
  <c r="D17" i="59"/>
  <c r="D16" i="59"/>
  <c r="D15" i="59"/>
  <c r="D14" i="59"/>
  <c r="D13" i="59"/>
  <c r="D12" i="59"/>
  <c r="D11" i="59"/>
  <c r="D10" i="59"/>
  <c r="D9" i="59"/>
  <c r="D8" i="59"/>
  <c r="D7" i="59"/>
  <c r="D6" i="59"/>
  <c r="D5" i="59"/>
  <c r="D4" i="59"/>
  <c r="D3" i="59"/>
  <c r="D2" i="59"/>
  <c r="K365" i="58"/>
  <c r="K364" i="58"/>
  <c r="K363" i="58"/>
  <c r="K362" i="58"/>
  <c r="K361" i="58"/>
  <c r="K360" i="58"/>
  <c r="K359" i="58"/>
  <c r="K358" i="58"/>
  <c r="K357" i="58"/>
  <c r="K356" i="58"/>
  <c r="K355" i="58"/>
  <c r="K354" i="58"/>
  <c r="K353" i="58"/>
  <c r="K352" i="58"/>
  <c r="K351" i="58"/>
  <c r="K350" i="58"/>
  <c r="K349" i="58"/>
  <c r="K348" i="58"/>
  <c r="K347" i="58"/>
  <c r="K346" i="58"/>
  <c r="K345" i="58"/>
  <c r="K344" i="58"/>
  <c r="K343" i="58"/>
  <c r="K342" i="58"/>
  <c r="K341" i="58"/>
  <c r="K340" i="58"/>
  <c r="K339" i="58"/>
  <c r="K338" i="58"/>
  <c r="K337" i="58"/>
  <c r="K336" i="58"/>
  <c r="K335" i="58"/>
  <c r="K334" i="58"/>
  <c r="K333" i="58"/>
  <c r="K332" i="58"/>
  <c r="K331" i="58"/>
  <c r="K330" i="58"/>
  <c r="K329" i="58"/>
  <c r="K328" i="58"/>
  <c r="K327" i="58"/>
  <c r="K326" i="58"/>
  <c r="K325" i="58"/>
  <c r="K324" i="58"/>
  <c r="K323" i="58"/>
  <c r="K322" i="58"/>
  <c r="K321" i="58"/>
  <c r="K320" i="58"/>
  <c r="K319" i="58"/>
  <c r="K318" i="58"/>
  <c r="K317" i="58"/>
  <c r="K316" i="58"/>
  <c r="K315" i="58"/>
  <c r="K314" i="58"/>
  <c r="K313" i="58"/>
  <c r="K312" i="58"/>
  <c r="K311" i="58"/>
  <c r="K310" i="58"/>
  <c r="K309" i="58"/>
  <c r="K308" i="58"/>
  <c r="K307" i="58"/>
  <c r="K306" i="58"/>
  <c r="K305" i="58"/>
  <c r="K304" i="58"/>
  <c r="K303" i="58"/>
  <c r="K302" i="58"/>
  <c r="K301" i="58"/>
  <c r="K300" i="58"/>
  <c r="K299" i="58"/>
  <c r="K298" i="58"/>
  <c r="K297" i="58"/>
  <c r="K296" i="58"/>
  <c r="K295" i="58"/>
  <c r="K294" i="58"/>
  <c r="K293" i="58"/>
  <c r="K292" i="58"/>
  <c r="K291" i="58"/>
  <c r="K290" i="58"/>
  <c r="K289" i="58"/>
  <c r="K288" i="58"/>
  <c r="K287" i="58"/>
  <c r="K286" i="58"/>
  <c r="K285" i="58"/>
  <c r="K284" i="58"/>
  <c r="K283" i="58"/>
  <c r="K282" i="58"/>
  <c r="K281" i="58"/>
  <c r="K280" i="58"/>
  <c r="K279" i="58"/>
  <c r="K278" i="58"/>
  <c r="K277" i="58"/>
  <c r="K276" i="58"/>
  <c r="K275" i="58"/>
  <c r="K274" i="58"/>
  <c r="K273" i="58"/>
  <c r="K272" i="58"/>
  <c r="K271" i="58"/>
  <c r="K270" i="58"/>
  <c r="K269" i="58"/>
  <c r="K268" i="58"/>
  <c r="K267" i="58"/>
  <c r="K266" i="58"/>
  <c r="K265" i="58"/>
  <c r="K264" i="58"/>
  <c r="K263" i="58"/>
  <c r="K262" i="58"/>
  <c r="K261" i="58"/>
  <c r="K260" i="58"/>
  <c r="K259" i="58"/>
  <c r="K258" i="58"/>
  <c r="K257" i="58"/>
  <c r="K256" i="58"/>
  <c r="K255" i="58"/>
  <c r="K254" i="58"/>
  <c r="K253" i="58"/>
  <c r="K252" i="58"/>
  <c r="K251" i="58"/>
  <c r="K250" i="58"/>
  <c r="K249" i="58"/>
  <c r="K248" i="58"/>
  <c r="K247" i="58"/>
  <c r="K246" i="58"/>
  <c r="K245" i="58"/>
  <c r="K244" i="58"/>
  <c r="K243" i="58"/>
  <c r="K242" i="58"/>
  <c r="K241" i="58"/>
  <c r="K240" i="58"/>
  <c r="K239" i="58"/>
  <c r="K238" i="58"/>
  <c r="K237" i="58"/>
  <c r="K236" i="58"/>
  <c r="K235" i="58"/>
  <c r="K234" i="58"/>
  <c r="K233" i="58"/>
  <c r="K232" i="58"/>
  <c r="K231" i="58"/>
  <c r="K230" i="58"/>
  <c r="K229" i="58"/>
  <c r="K228" i="58"/>
  <c r="K227" i="58"/>
  <c r="K226" i="58"/>
  <c r="K225" i="58"/>
  <c r="K224" i="58"/>
  <c r="K223" i="58"/>
  <c r="K222" i="58"/>
  <c r="K221" i="58"/>
  <c r="K220" i="58"/>
  <c r="K219" i="58"/>
  <c r="K218" i="58"/>
  <c r="K217" i="58"/>
  <c r="K216" i="58"/>
  <c r="K215" i="58"/>
  <c r="K214" i="58"/>
  <c r="K213" i="58"/>
  <c r="K212" i="58"/>
  <c r="K211" i="58"/>
  <c r="K210" i="58"/>
  <c r="K209" i="58"/>
  <c r="K208" i="58"/>
  <c r="K207" i="58"/>
  <c r="K206" i="58"/>
  <c r="K205" i="58"/>
  <c r="K204" i="58"/>
  <c r="K203" i="58"/>
  <c r="K202" i="58"/>
  <c r="K201" i="58"/>
  <c r="K200" i="58"/>
  <c r="K199" i="58"/>
  <c r="K198" i="58"/>
  <c r="K197" i="58"/>
  <c r="K196" i="58"/>
  <c r="K195" i="58"/>
  <c r="K194" i="58"/>
  <c r="K193" i="58"/>
  <c r="K192" i="58"/>
  <c r="K191" i="58"/>
  <c r="K190" i="58"/>
  <c r="K189" i="58"/>
  <c r="K188" i="58"/>
  <c r="K187" i="58"/>
  <c r="K186" i="58"/>
  <c r="K185" i="58"/>
  <c r="K184" i="58"/>
  <c r="K183" i="58"/>
  <c r="K182" i="58"/>
  <c r="K181" i="58"/>
  <c r="K180" i="58"/>
  <c r="K179" i="58"/>
  <c r="K178" i="58"/>
  <c r="K177" i="58"/>
  <c r="K176" i="58"/>
  <c r="K175" i="58"/>
  <c r="K174" i="58"/>
  <c r="K173" i="58"/>
  <c r="K172" i="58"/>
  <c r="K171" i="58"/>
  <c r="K170" i="58"/>
  <c r="K169" i="58"/>
  <c r="K168" i="58"/>
  <c r="K167" i="58"/>
  <c r="K166" i="58"/>
  <c r="K165" i="58"/>
  <c r="K164" i="58"/>
  <c r="K163" i="58"/>
  <c r="K162" i="58"/>
  <c r="K161" i="58"/>
  <c r="K160" i="58"/>
  <c r="K159" i="58"/>
  <c r="K158" i="58"/>
  <c r="K157" i="58"/>
  <c r="K156" i="58"/>
  <c r="K155" i="58"/>
  <c r="K154" i="58"/>
  <c r="K153" i="58"/>
  <c r="K152" i="58"/>
  <c r="K151" i="58"/>
  <c r="K150" i="58"/>
  <c r="K149" i="58"/>
  <c r="K148" i="58"/>
  <c r="K147" i="58"/>
  <c r="K146" i="58"/>
  <c r="K145" i="58"/>
  <c r="K144" i="58"/>
  <c r="K143" i="58"/>
  <c r="K142" i="58"/>
  <c r="K141" i="58"/>
  <c r="K140" i="58"/>
  <c r="K139" i="58"/>
  <c r="K138" i="58"/>
  <c r="K137" i="58"/>
  <c r="K136" i="58"/>
  <c r="K135" i="58"/>
  <c r="K134" i="58"/>
  <c r="K133" i="58"/>
  <c r="K132" i="58"/>
  <c r="K131" i="58"/>
  <c r="K130" i="58"/>
  <c r="K129" i="58"/>
  <c r="K128" i="58"/>
  <c r="K127" i="58"/>
  <c r="K126" i="58"/>
  <c r="K125" i="58"/>
  <c r="K124" i="58"/>
  <c r="K123" i="58"/>
  <c r="K122" i="58"/>
  <c r="K121" i="58"/>
  <c r="K120" i="58"/>
  <c r="K119" i="58"/>
  <c r="K118" i="58"/>
  <c r="K117" i="58"/>
  <c r="K116" i="58"/>
  <c r="K115" i="58"/>
  <c r="K114" i="58"/>
  <c r="K113" i="58"/>
  <c r="K112" i="58"/>
  <c r="K111" i="58"/>
  <c r="K110" i="58"/>
  <c r="K109" i="58"/>
  <c r="K108" i="58"/>
  <c r="K107" i="58"/>
  <c r="K106" i="58"/>
  <c r="K105" i="58"/>
  <c r="K104" i="58"/>
  <c r="K103" i="58"/>
  <c r="K102" i="58"/>
  <c r="K101" i="58"/>
  <c r="K100" i="58"/>
  <c r="K99" i="58"/>
  <c r="K98" i="58"/>
  <c r="K97" i="58"/>
  <c r="K96" i="58"/>
  <c r="K95" i="58"/>
  <c r="K94" i="58"/>
  <c r="K93" i="58"/>
  <c r="K92" i="58"/>
  <c r="K91" i="58"/>
  <c r="K90" i="58"/>
  <c r="K89" i="58"/>
  <c r="K88" i="58"/>
  <c r="K87" i="58"/>
  <c r="K86" i="58"/>
  <c r="K85" i="58"/>
  <c r="K84" i="58"/>
  <c r="K83" i="58"/>
  <c r="K82" i="58"/>
  <c r="K81" i="58"/>
  <c r="K80" i="58"/>
  <c r="K79" i="58"/>
  <c r="K78" i="58"/>
  <c r="K77" i="58"/>
  <c r="K76" i="58"/>
  <c r="K75" i="58"/>
  <c r="K74" i="58"/>
  <c r="K73" i="58"/>
  <c r="K72" i="58"/>
  <c r="K71" i="58"/>
  <c r="K70" i="58"/>
  <c r="K69" i="58"/>
  <c r="K68" i="58"/>
  <c r="K67" i="58"/>
  <c r="K66" i="58"/>
  <c r="K65" i="58"/>
  <c r="K64" i="58"/>
  <c r="K63" i="58"/>
  <c r="K62" i="58"/>
  <c r="K61" i="58"/>
  <c r="K60" i="58"/>
  <c r="K59" i="58"/>
  <c r="K58" i="58"/>
  <c r="K57" i="58"/>
  <c r="K56" i="58"/>
  <c r="K55" i="58"/>
  <c r="K54" i="58"/>
  <c r="K53" i="58"/>
  <c r="K52" i="58"/>
  <c r="K51" i="58"/>
  <c r="K50" i="58"/>
  <c r="K49" i="58"/>
  <c r="K48" i="58"/>
  <c r="K47" i="58"/>
  <c r="K46" i="58"/>
  <c r="K45" i="58"/>
  <c r="K44" i="58"/>
  <c r="K43" i="58"/>
  <c r="K42" i="58"/>
  <c r="K41" i="58"/>
  <c r="K40" i="58"/>
  <c r="K39" i="58"/>
  <c r="K38" i="58"/>
  <c r="K37" i="58"/>
  <c r="K36" i="58"/>
  <c r="K35" i="58"/>
  <c r="K34" i="58"/>
  <c r="K33" i="58"/>
  <c r="K32" i="58"/>
  <c r="K31" i="58"/>
  <c r="K30" i="58"/>
  <c r="K29" i="58"/>
  <c r="K28" i="58"/>
  <c r="K27" i="58"/>
  <c r="K26" i="58"/>
  <c r="K25" i="58"/>
  <c r="K24" i="58"/>
  <c r="K23" i="58"/>
  <c r="K22" i="58"/>
  <c r="K21" i="58"/>
  <c r="K20" i="58"/>
  <c r="K19" i="58"/>
  <c r="K18" i="58"/>
  <c r="K17" i="58"/>
  <c r="K16" i="58"/>
  <c r="K15" i="58"/>
  <c r="K14" i="58"/>
  <c r="K13" i="58"/>
  <c r="K12" i="58"/>
  <c r="K11" i="58"/>
  <c r="K10" i="58"/>
  <c r="K9" i="58"/>
  <c r="K8" i="58"/>
  <c r="K7" i="58"/>
  <c r="K6" i="58"/>
  <c r="K5" i="58"/>
  <c r="K4" i="58"/>
  <c r="K3" i="58"/>
  <c r="K2" i="58"/>
  <c r="AG3" i="6" l="1"/>
  <c r="AG12" i="6" l="1"/>
  <c r="AH12" i="6"/>
  <c r="AI12" i="6"/>
  <c r="AJ12" i="6"/>
  <c r="AK12" i="6"/>
  <c r="AL12" i="6"/>
  <c r="AM12" i="6"/>
  <c r="AN12" i="6"/>
  <c r="AO12" i="6"/>
  <c r="AP12" i="6"/>
  <c r="AQ12" i="6"/>
  <c r="AF12" i="6"/>
  <c r="M26" i="6"/>
  <c r="L26" i="6"/>
  <c r="K26" i="6"/>
  <c r="J26" i="6"/>
  <c r="I26" i="6"/>
  <c r="H26" i="6"/>
  <c r="G26" i="6"/>
  <c r="F26" i="6"/>
  <c r="E26" i="6"/>
  <c r="D26" i="6"/>
  <c r="C26" i="6"/>
  <c r="B26" i="6"/>
  <c r="M19" i="6"/>
  <c r="L19" i="6"/>
  <c r="K19" i="6"/>
  <c r="J19" i="6"/>
  <c r="I19" i="6"/>
  <c r="H19" i="6"/>
  <c r="G19" i="6"/>
  <c r="F19" i="6"/>
  <c r="E19" i="6"/>
  <c r="D19" i="6"/>
  <c r="C19" i="6"/>
  <c r="B19" i="6"/>
  <c r="N19" i="6" s="1"/>
  <c r="M18" i="6"/>
  <c r="L18" i="6"/>
  <c r="K18" i="6"/>
  <c r="J18" i="6"/>
  <c r="I18" i="6"/>
  <c r="H18" i="6"/>
  <c r="G18" i="6"/>
  <c r="F18" i="6"/>
  <c r="E18" i="6"/>
  <c r="D18" i="6"/>
  <c r="C18" i="6"/>
  <c r="B18" i="6"/>
  <c r="M17" i="6"/>
  <c r="L17" i="6"/>
  <c r="K17" i="6"/>
  <c r="J17" i="6"/>
  <c r="I17" i="6"/>
  <c r="H17" i="6"/>
  <c r="G17" i="6"/>
  <c r="F17" i="6"/>
  <c r="E17" i="6"/>
  <c r="D17" i="6"/>
  <c r="C17" i="6"/>
  <c r="B17" i="6"/>
  <c r="M16" i="6"/>
  <c r="L16" i="6"/>
  <c r="K16" i="6"/>
  <c r="J16" i="6"/>
  <c r="I16" i="6"/>
  <c r="H16" i="6"/>
  <c r="G16" i="6"/>
  <c r="F16" i="6"/>
  <c r="E16" i="6"/>
  <c r="D16" i="6"/>
  <c r="C16" i="6"/>
  <c r="B16" i="6"/>
  <c r="M15" i="6"/>
  <c r="L15" i="6"/>
  <c r="K15" i="6"/>
  <c r="J15" i="6"/>
  <c r="J12" i="6" s="1"/>
  <c r="I15" i="6"/>
  <c r="H15" i="6"/>
  <c r="G15" i="6"/>
  <c r="F15" i="6"/>
  <c r="E15" i="6"/>
  <c r="D15" i="6"/>
  <c r="C15" i="6"/>
  <c r="B15" i="6"/>
  <c r="M14" i="6"/>
  <c r="L14" i="6"/>
  <c r="K14" i="6"/>
  <c r="K12" i="6" s="1"/>
  <c r="J14" i="6"/>
  <c r="I14" i="6"/>
  <c r="H14" i="6"/>
  <c r="G14" i="6"/>
  <c r="F14" i="6"/>
  <c r="E14" i="6"/>
  <c r="D14" i="6"/>
  <c r="C14" i="6"/>
  <c r="B14" i="6"/>
  <c r="M13" i="6"/>
  <c r="L13" i="6"/>
  <c r="K13" i="6"/>
  <c r="J13" i="6"/>
  <c r="I13" i="6"/>
  <c r="H13" i="6"/>
  <c r="H12" i="6" s="1"/>
  <c r="G13" i="6"/>
  <c r="G12" i="6" s="1"/>
  <c r="F13" i="6"/>
  <c r="F12" i="6" s="1"/>
  <c r="E13" i="6"/>
  <c r="E12" i="6" s="1"/>
  <c r="D13" i="6"/>
  <c r="D12" i="6" s="1"/>
  <c r="C13" i="6"/>
  <c r="C12" i="6" s="1"/>
  <c r="B13" i="6"/>
  <c r="B12" i="6" s="1"/>
  <c r="M9" i="6"/>
  <c r="L9" i="6"/>
  <c r="K9" i="6"/>
  <c r="J9" i="6"/>
  <c r="I9" i="6"/>
  <c r="H9" i="6"/>
  <c r="G9" i="6"/>
  <c r="F9" i="6"/>
  <c r="E9" i="6"/>
  <c r="D9" i="6"/>
  <c r="C9" i="6"/>
  <c r="B9" i="6"/>
  <c r="M8" i="6"/>
  <c r="L8" i="6"/>
  <c r="K8" i="6"/>
  <c r="J8" i="6"/>
  <c r="J7" i="6" s="1"/>
  <c r="I8" i="6"/>
  <c r="H8" i="6"/>
  <c r="G8" i="6"/>
  <c r="F8" i="6"/>
  <c r="E8" i="6"/>
  <c r="D8" i="6"/>
  <c r="C8" i="6"/>
  <c r="B8" i="6"/>
  <c r="M5" i="6"/>
  <c r="L5" i="6"/>
  <c r="K5" i="6"/>
  <c r="J5" i="6"/>
  <c r="I5" i="6"/>
  <c r="H5" i="6"/>
  <c r="G5" i="6"/>
  <c r="F5" i="6"/>
  <c r="E5" i="6"/>
  <c r="D5" i="6"/>
  <c r="C5" i="6"/>
  <c r="M3" i="6"/>
  <c r="L3" i="6"/>
  <c r="K3" i="6"/>
  <c r="J3" i="6"/>
  <c r="I3" i="6"/>
  <c r="H3" i="6"/>
  <c r="G3" i="6"/>
  <c r="F3" i="6"/>
  <c r="E3" i="6"/>
  <c r="D3" i="6"/>
  <c r="C3" i="6"/>
  <c r="I12" i="6"/>
  <c r="L12" i="6"/>
  <c r="M12" i="6"/>
  <c r="P57" i="6"/>
  <c r="M7" i="6"/>
  <c r="L7" i="6"/>
  <c r="K7" i="6"/>
  <c r="I7" i="6"/>
  <c r="H7" i="6"/>
  <c r="D7" i="6"/>
  <c r="G7" i="6"/>
  <c r="F7" i="6"/>
  <c r="E7" i="6"/>
  <c r="C7" i="6"/>
  <c r="C10" i="6" s="1"/>
  <c r="E40" i="57"/>
  <c r="D40" i="57"/>
  <c r="C40" i="57"/>
  <c r="G39" i="57"/>
  <c r="I39" i="57" s="1"/>
  <c r="F39" i="57"/>
  <c r="H39" i="57" s="1"/>
  <c r="H38" i="57"/>
  <c r="G38" i="57"/>
  <c r="I38" i="57" s="1"/>
  <c r="F38" i="57"/>
  <c r="I37" i="57"/>
  <c r="G37" i="57"/>
  <c r="F37" i="57"/>
  <c r="H37" i="57" s="1"/>
  <c r="H36" i="57"/>
  <c r="G36" i="57"/>
  <c r="I36" i="57" s="1"/>
  <c r="F36" i="57"/>
  <c r="G35" i="57"/>
  <c r="I35" i="57" s="1"/>
  <c r="F35" i="57"/>
  <c r="H35" i="57" s="1"/>
  <c r="H34" i="57"/>
  <c r="G34" i="57"/>
  <c r="I34" i="57" s="1"/>
  <c r="F34" i="57"/>
  <c r="I33" i="57"/>
  <c r="G33" i="57"/>
  <c r="F33" i="57"/>
  <c r="H33" i="57" s="1"/>
  <c r="H32" i="57"/>
  <c r="G32" i="57"/>
  <c r="I32" i="57" s="1"/>
  <c r="F32" i="57"/>
  <c r="G31" i="57"/>
  <c r="I31" i="57" s="1"/>
  <c r="F31" i="57"/>
  <c r="H31" i="57" s="1"/>
  <c r="H30" i="57"/>
  <c r="G30" i="57"/>
  <c r="I30" i="57" s="1"/>
  <c r="F30" i="57"/>
  <c r="I29" i="57"/>
  <c r="G29" i="57"/>
  <c r="F29" i="57"/>
  <c r="H29" i="57" s="1"/>
  <c r="H28" i="57"/>
  <c r="G28" i="57"/>
  <c r="I28" i="57" s="1"/>
  <c r="F28" i="57"/>
  <c r="G27" i="57"/>
  <c r="I27" i="57" s="1"/>
  <c r="F27" i="57"/>
  <c r="H27" i="57" s="1"/>
  <c r="H26" i="57"/>
  <c r="G26" i="57"/>
  <c r="I26" i="57" s="1"/>
  <c r="F26" i="57"/>
  <c r="I25" i="57"/>
  <c r="G25" i="57"/>
  <c r="F25" i="57"/>
  <c r="H25" i="57" s="1"/>
  <c r="H24" i="57"/>
  <c r="G24" i="57"/>
  <c r="I24" i="57" s="1"/>
  <c r="F24" i="57"/>
  <c r="G23" i="57"/>
  <c r="I23" i="57" s="1"/>
  <c r="F23" i="57"/>
  <c r="H23" i="57" s="1"/>
  <c r="H22" i="57"/>
  <c r="G22" i="57"/>
  <c r="I22" i="57" s="1"/>
  <c r="F22" i="57"/>
  <c r="I21" i="57"/>
  <c r="G21" i="57"/>
  <c r="F21" i="57"/>
  <c r="H21" i="57" s="1"/>
  <c r="H20" i="57"/>
  <c r="G20" i="57"/>
  <c r="I20" i="57" s="1"/>
  <c r="F20" i="57"/>
  <c r="G19" i="57"/>
  <c r="I19" i="57" s="1"/>
  <c r="F19" i="57"/>
  <c r="H19" i="57" s="1"/>
  <c r="H18" i="57"/>
  <c r="G18" i="57"/>
  <c r="I18" i="57" s="1"/>
  <c r="F18" i="57"/>
  <c r="I17" i="57"/>
  <c r="G17" i="57"/>
  <c r="F17" i="57"/>
  <c r="H17" i="57" s="1"/>
  <c r="H16" i="57"/>
  <c r="G16" i="57"/>
  <c r="I16" i="57" s="1"/>
  <c r="F16" i="57"/>
  <c r="G15" i="57"/>
  <c r="I15" i="57" s="1"/>
  <c r="F15" i="57"/>
  <c r="H15" i="57" s="1"/>
  <c r="H14" i="57"/>
  <c r="G14" i="57"/>
  <c r="I14" i="57" s="1"/>
  <c r="F14" i="57"/>
  <c r="I13" i="57"/>
  <c r="G13" i="57"/>
  <c r="F13" i="57"/>
  <c r="H13" i="57" s="1"/>
  <c r="H12" i="57"/>
  <c r="G12" i="57"/>
  <c r="I12" i="57" s="1"/>
  <c r="F12" i="57"/>
  <c r="G11" i="57"/>
  <c r="I11" i="57" s="1"/>
  <c r="F11" i="57"/>
  <c r="H11" i="57" s="1"/>
  <c r="G10" i="57"/>
  <c r="I10" i="57" s="1"/>
  <c r="F10" i="57"/>
  <c r="H10" i="57" s="1"/>
  <c r="I9" i="57"/>
  <c r="G9" i="57"/>
  <c r="G40" i="57" s="1"/>
  <c r="F9" i="57"/>
  <c r="H9" i="57" s="1"/>
  <c r="E40" i="56"/>
  <c r="D40" i="56"/>
  <c r="C40" i="56"/>
  <c r="G39" i="56"/>
  <c r="I39" i="56" s="1"/>
  <c r="F39" i="56"/>
  <c r="H39" i="56" s="1"/>
  <c r="G38" i="56"/>
  <c r="I38" i="56" s="1"/>
  <c r="F38" i="56"/>
  <c r="H38" i="56" s="1"/>
  <c r="I37" i="56"/>
  <c r="G37" i="56"/>
  <c r="F37" i="56"/>
  <c r="H37" i="56" s="1"/>
  <c r="H36" i="56"/>
  <c r="G36" i="56"/>
  <c r="I36" i="56" s="1"/>
  <c r="F36" i="56"/>
  <c r="G35" i="56"/>
  <c r="I35" i="56" s="1"/>
  <c r="F35" i="56"/>
  <c r="H35" i="56" s="1"/>
  <c r="G34" i="56"/>
  <c r="I34" i="56" s="1"/>
  <c r="F34" i="56"/>
  <c r="H34" i="56" s="1"/>
  <c r="I33" i="56"/>
  <c r="G33" i="56"/>
  <c r="F33" i="56"/>
  <c r="H33" i="56" s="1"/>
  <c r="H32" i="56"/>
  <c r="G32" i="56"/>
  <c r="I32" i="56" s="1"/>
  <c r="F32" i="56"/>
  <c r="G31" i="56"/>
  <c r="I31" i="56" s="1"/>
  <c r="F31" i="56"/>
  <c r="H31" i="56" s="1"/>
  <c r="G30" i="56"/>
  <c r="I30" i="56" s="1"/>
  <c r="F30" i="56"/>
  <c r="H30" i="56" s="1"/>
  <c r="I29" i="56"/>
  <c r="G29" i="56"/>
  <c r="F29" i="56"/>
  <c r="H29" i="56" s="1"/>
  <c r="H28" i="56"/>
  <c r="G28" i="56"/>
  <c r="I28" i="56" s="1"/>
  <c r="F28" i="56"/>
  <c r="G27" i="56"/>
  <c r="I27" i="56" s="1"/>
  <c r="F27" i="56"/>
  <c r="H27" i="56" s="1"/>
  <c r="G26" i="56"/>
  <c r="I26" i="56" s="1"/>
  <c r="F26" i="56"/>
  <c r="H26" i="56" s="1"/>
  <c r="I25" i="56"/>
  <c r="G25" i="56"/>
  <c r="F25" i="56"/>
  <c r="H25" i="56" s="1"/>
  <c r="H24" i="56"/>
  <c r="G24" i="56"/>
  <c r="I24" i="56" s="1"/>
  <c r="F24" i="56"/>
  <c r="G23" i="56"/>
  <c r="I23" i="56" s="1"/>
  <c r="F23" i="56"/>
  <c r="H23" i="56" s="1"/>
  <c r="G22" i="56"/>
  <c r="I22" i="56" s="1"/>
  <c r="F22" i="56"/>
  <c r="H22" i="56" s="1"/>
  <c r="I21" i="56"/>
  <c r="G21" i="56"/>
  <c r="F21" i="56"/>
  <c r="H21" i="56" s="1"/>
  <c r="H20" i="56"/>
  <c r="G20" i="56"/>
  <c r="I20" i="56" s="1"/>
  <c r="F20" i="56"/>
  <c r="G19" i="56"/>
  <c r="I19" i="56" s="1"/>
  <c r="F19" i="56"/>
  <c r="H19" i="56" s="1"/>
  <c r="G18" i="56"/>
  <c r="I18" i="56" s="1"/>
  <c r="F18" i="56"/>
  <c r="H18" i="56" s="1"/>
  <c r="I17" i="56"/>
  <c r="G17" i="56"/>
  <c r="F17" i="56"/>
  <c r="H17" i="56" s="1"/>
  <c r="H16" i="56"/>
  <c r="G16" i="56"/>
  <c r="I16" i="56" s="1"/>
  <c r="F16" i="56"/>
  <c r="G15" i="56"/>
  <c r="I15" i="56" s="1"/>
  <c r="F15" i="56"/>
  <c r="H15" i="56" s="1"/>
  <c r="G14" i="56"/>
  <c r="I14" i="56" s="1"/>
  <c r="F14" i="56"/>
  <c r="H14" i="56" s="1"/>
  <c r="I13" i="56"/>
  <c r="G13" i="56"/>
  <c r="F13" i="56"/>
  <c r="H13" i="56" s="1"/>
  <c r="H12" i="56"/>
  <c r="G12" i="56"/>
  <c r="I12" i="56" s="1"/>
  <c r="F12" i="56"/>
  <c r="G11" i="56"/>
  <c r="I11" i="56" s="1"/>
  <c r="F11" i="56"/>
  <c r="H11" i="56" s="1"/>
  <c r="G10" i="56"/>
  <c r="I10" i="56" s="1"/>
  <c r="F10" i="56"/>
  <c r="H10" i="56" s="1"/>
  <c r="I9" i="56"/>
  <c r="G9" i="56"/>
  <c r="G40" i="56" s="1"/>
  <c r="F9" i="56"/>
  <c r="H9" i="56" s="1"/>
  <c r="E40" i="55"/>
  <c r="D40" i="55"/>
  <c r="C40" i="55"/>
  <c r="G39" i="55"/>
  <c r="I39" i="55" s="1"/>
  <c r="F39" i="55"/>
  <c r="H39" i="55" s="1"/>
  <c r="G38" i="55"/>
  <c r="I38" i="55" s="1"/>
  <c r="F38" i="55"/>
  <c r="H38" i="55" s="1"/>
  <c r="I37" i="55"/>
  <c r="G37" i="55"/>
  <c r="F37" i="55"/>
  <c r="H37" i="55" s="1"/>
  <c r="G36" i="55"/>
  <c r="I36" i="55" s="1"/>
  <c r="F36" i="55"/>
  <c r="H36" i="55" s="1"/>
  <c r="G35" i="55"/>
  <c r="I35" i="55" s="1"/>
  <c r="F35" i="55"/>
  <c r="H35" i="55" s="1"/>
  <c r="G34" i="55"/>
  <c r="I34" i="55" s="1"/>
  <c r="F34" i="55"/>
  <c r="H34" i="55" s="1"/>
  <c r="I33" i="55"/>
  <c r="G33" i="55"/>
  <c r="F33" i="55"/>
  <c r="H33" i="55" s="1"/>
  <c r="G32" i="55"/>
  <c r="I32" i="55" s="1"/>
  <c r="F32" i="55"/>
  <c r="H32" i="55" s="1"/>
  <c r="G31" i="55"/>
  <c r="I31" i="55" s="1"/>
  <c r="F31" i="55"/>
  <c r="H31" i="55" s="1"/>
  <c r="G30" i="55"/>
  <c r="I30" i="55" s="1"/>
  <c r="F30" i="55"/>
  <c r="H30" i="55" s="1"/>
  <c r="I29" i="55"/>
  <c r="G29" i="55"/>
  <c r="F29" i="55"/>
  <c r="H29" i="55" s="1"/>
  <c r="G28" i="55"/>
  <c r="I28" i="55" s="1"/>
  <c r="F28" i="55"/>
  <c r="H28" i="55" s="1"/>
  <c r="G27" i="55"/>
  <c r="I27" i="55" s="1"/>
  <c r="F27" i="55"/>
  <c r="H27" i="55" s="1"/>
  <c r="G26" i="55"/>
  <c r="I26" i="55" s="1"/>
  <c r="F26" i="55"/>
  <c r="H26" i="55" s="1"/>
  <c r="I25" i="55"/>
  <c r="G25" i="55"/>
  <c r="F25" i="55"/>
  <c r="H25" i="55" s="1"/>
  <c r="G24" i="55"/>
  <c r="I24" i="55" s="1"/>
  <c r="F24" i="55"/>
  <c r="H24" i="55" s="1"/>
  <c r="G23" i="55"/>
  <c r="I23" i="55" s="1"/>
  <c r="F23" i="55"/>
  <c r="H23" i="55" s="1"/>
  <c r="G22" i="55"/>
  <c r="I22" i="55" s="1"/>
  <c r="F22" i="55"/>
  <c r="H22" i="55" s="1"/>
  <c r="I21" i="55"/>
  <c r="G21" i="55"/>
  <c r="F21" i="55"/>
  <c r="H21" i="55" s="1"/>
  <c r="G20" i="55"/>
  <c r="I20" i="55" s="1"/>
  <c r="F20" i="55"/>
  <c r="H20" i="55" s="1"/>
  <c r="G19" i="55"/>
  <c r="I19" i="55" s="1"/>
  <c r="F19" i="55"/>
  <c r="H19" i="55" s="1"/>
  <c r="G18" i="55"/>
  <c r="I18" i="55" s="1"/>
  <c r="F18" i="55"/>
  <c r="H18" i="55" s="1"/>
  <c r="I17" i="55"/>
  <c r="G17" i="55"/>
  <c r="F17" i="55"/>
  <c r="H17" i="55" s="1"/>
  <c r="G16" i="55"/>
  <c r="I16" i="55" s="1"/>
  <c r="F16" i="55"/>
  <c r="H16" i="55" s="1"/>
  <c r="G15" i="55"/>
  <c r="I15" i="55" s="1"/>
  <c r="F15" i="55"/>
  <c r="H15" i="55" s="1"/>
  <c r="G14" i="55"/>
  <c r="I14" i="55" s="1"/>
  <c r="F14" i="55"/>
  <c r="H14" i="55" s="1"/>
  <c r="I13" i="55"/>
  <c r="G13" i="55"/>
  <c r="F13" i="55"/>
  <c r="H13" i="55" s="1"/>
  <c r="G12" i="55"/>
  <c r="I12" i="55" s="1"/>
  <c r="F12" i="55"/>
  <c r="H12" i="55" s="1"/>
  <c r="G11" i="55"/>
  <c r="I11" i="55" s="1"/>
  <c r="F11" i="55"/>
  <c r="H11" i="55" s="1"/>
  <c r="G10" i="55"/>
  <c r="I10" i="55" s="1"/>
  <c r="F10" i="55"/>
  <c r="H10" i="55" s="1"/>
  <c r="I9" i="55"/>
  <c r="G9" i="55"/>
  <c r="G40" i="55" s="1"/>
  <c r="F9" i="55"/>
  <c r="H9" i="55" s="1"/>
  <c r="E46" i="54"/>
  <c r="D46" i="54"/>
  <c r="C46" i="54"/>
  <c r="G45" i="54"/>
  <c r="I45" i="54" s="1"/>
  <c r="F45" i="54"/>
  <c r="H45" i="54" s="1"/>
  <c r="G44" i="54"/>
  <c r="I44" i="54" s="1"/>
  <c r="F44" i="54"/>
  <c r="H44" i="54" s="1"/>
  <c r="I43" i="54"/>
  <c r="G43" i="54"/>
  <c r="F43" i="54"/>
  <c r="H43" i="54" s="1"/>
  <c r="H42" i="54"/>
  <c r="G42" i="54"/>
  <c r="I42" i="54" s="1"/>
  <c r="F42" i="54"/>
  <c r="G41" i="54"/>
  <c r="I41" i="54" s="1"/>
  <c r="F41" i="54"/>
  <c r="G40" i="54"/>
  <c r="I40" i="54" s="1"/>
  <c r="F40" i="54"/>
  <c r="H40" i="54" s="1"/>
  <c r="I39" i="54"/>
  <c r="G39" i="54"/>
  <c r="F39" i="54"/>
  <c r="H39" i="54" s="1"/>
  <c r="H38" i="54"/>
  <c r="G38" i="54"/>
  <c r="I38" i="54" s="1"/>
  <c r="F38" i="54"/>
  <c r="H37" i="54"/>
  <c r="G37" i="54"/>
  <c r="I37" i="54" s="1"/>
  <c r="F37" i="54"/>
  <c r="G36" i="54"/>
  <c r="I36" i="54" s="1"/>
  <c r="F36" i="54"/>
  <c r="H36" i="54" s="1"/>
  <c r="I35" i="54"/>
  <c r="G35" i="54"/>
  <c r="F35" i="54"/>
  <c r="H35" i="54" s="1"/>
  <c r="H34" i="54"/>
  <c r="G34" i="54"/>
  <c r="I34" i="54" s="1"/>
  <c r="F34" i="54"/>
  <c r="H33" i="54"/>
  <c r="G33" i="54"/>
  <c r="I33" i="54" s="1"/>
  <c r="F33" i="54"/>
  <c r="G32" i="54"/>
  <c r="I32" i="54" s="1"/>
  <c r="F32" i="54"/>
  <c r="H32" i="54" s="1"/>
  <c r="I31" i="54"/>
  <c r="G31" i="54"/>
  <c r="F31" i="54"/>
  <c r="H31" i="54" s="1"/>
  <c r="H30" i="54"/>
  <c r="G30" i="54"/>
  <c r="I30" i="54" s="1"/>
  <c r="F30" i="54"/>
  <c r="H29" i="54"/>
  <c r="G29" i="54"/>
  <c r="I29" i="54" s="1"/>
  <c r="F29" i="54"/>
  <c r="G28" i="54"/>
  <c r="I28" i="54" s="1"/>
  <c r="F28" i="54"/>
  <c r="H28" i="54" s="1"/>
  <c r="I27" i="54"/>
  <c r="G27" i="54"/>
  <c r="F27" i="54"/>
  <c r="H27" i="54" s="1"/>
  <c r="H26" i="54"/>
  <c r="G26" i="54"/>
  <c r="I26" i="54" s="1"/>
  <c r="F26" i="54"/>
  <c r="H25" i="54"/>
  <c r="G25" i="54"/>
  <c r="I25" i="54" s="1"/>
  <c r="F25" i="54"/>
  <c r="G24" i="54"/>
  <c r="I24" i="54" s="1"/>
  <c r="F24" i="54"/>
  <c r="H24" i="54" s="1"/>
  <c r="I23" i="54"/>
  <c r="G23" i="54"/>
  <c r="F23" i="54"/>
  <c r="H23" i="54" s="1"/>
  <c r="H22" i="54"/>
  <c r="G22" i="54"/>
  <c r="I22" i="54" s="1"/>
  <c r="F22" i="54"/>
  <c r="H21" i="54"/>
  <c r="G21" i="54"/>
  <c r="I21" i="54" s="1"/>
  <c r="F21" i="54"/>
  <c r="G20" i="54"/>
  <c r="I20" i="54" s="1"/>
  <c r="F20" i="54"/>
  <c r="H20" i="54" s="1"/>
  <c r="I19" i="54"/>
  <c r="G19" i="54"/>
  <c r="F19" i="54"/>
  <c r="H19" i="54" s="1"/>
  <c r="H18" i="54"/>
  <c r="G18" i="54"/>
  <c r="I18" i="54" s="1"/>
  <c r="F18" i="54"/>
  <c r="H17" i="54"/>
  <c r="G17" i="54"/>
  <c r="I17" i="54" s="1"/>
  <c r="F17" i="54"/>
  <c r="G16" i="54"/>
  <c r="I16" i="54" s="1"/>
  <c r="F16" i="54"/>
  <c r="H16" i="54" s="1"/>
  <c r="I15" i="54"/>
  <c r="G15" i="54"/>
  <c r="F15" i="54"/>
  <c r="H15" i="54" s="1"/>
  <c r="H14" i="54"/>
  <c r="G14" i="54"/>
  <c r="I14" i="54" s="1"/>
  <c r="F14" i="54"/>
  <c r="H13" i="54"/>
  <c r="G13" i="54"/>
  <c r="I13" i="54" s="1"/>
  <c r="F13" i="54"/>
  <c r="G12" i="54"/>
  <c r="I12" i="54" s="1"/>
  <c r="F12" i="54"/>
  <c r="H12" i="54" s="1"/>
  <c r="I11" i="54"/>
  <c r="G11" i="54"/>
  <c r="F11" i="54"/>
  <c r="H11" i="54" s="1"/>
  <c r="H10" i="54"/>
  <c r="G10" i="54"/>
  <c r="I10" i="54" s="1"/>
  <c r="F10" i="54"/>
  <c r="H9" i="54"/>
  <c r="G9" i="54"/>
  <c r="G46" i="54" s="1"/>
  <c r="F9" i="54"/>
  <c r="F46" i="54" s="1"/>
  <c r="E36" i="53"/>
  <c r="D36" i="53"/>
  <c r="C36" i="53"/>
  <c r="G35" i="53"/>
  <c r="I35" i="53" s="1"/>
  <c r="F35" i="53"/>
  <c r="H35" i="53" s="1"/>
  <c r="G34" i="53"/>
  <c r="I34" i="53" s="1"/>
  <c r="F34" i="53"/>
  <c r="H34" i="53" s="1"/>
  <c r="I33" i="53"/>
  <c r="G33" i="53"/>
  <c r="F33" i="53"/>
  <c r="H33" i="53" s="1"/>
  <c r="H32" i="53"/>
  <c r="G32" i="53"/>
  <c r="I32" i="53" s="1"/>
  <c r="F32" i="53"/>
  <c r="G31" i="53"/>
  <c r="I31" i="53" s="1"/>
  <c r="F31" i="53"/>
  <c r="H31" i="53" s="1"/>
  <c r="G30" i="53"/>
  <c r="F30" i="53"/>
  <c r="I30" i="53" s="1"/>
  <c r="I29" i="53"/>
  <c r="G29" i="53"/>
  <c r="F29" i="53"/>
  <c r="H29" i="53" s="1"/>
  <c r="H28" i="53"/>
  <c r="G28" i="53"/>
  <c r="I28" i="53" s="1"/>
  <c r="F28" i="53"/>
  <c r="G27" i="53"/>
  <c r="I27" i="53" s="1"/>
  <c r="F27" i="53"/>
  <c r="H27" i="53" s="1"/>
  <c r="G26" i="53"/>
  <c r="F26" i="53"/>
  <c r="I26" i="53" s="1"/>
  <c r="I25" i="53"/>
  <c r="G25" i="53"/>
  <c r="F25" i="53"/>
  <c r="H25" i="53" s="1"/>
  <c r="H24" i="53"/>
  <c r="G24" i="53"/>
  <c r="I24" i="53" s="1"/>
  <c r="F24" i="53"/>
  <c r="G23" i="53"/>
  <c r="I23" i="53" s="1"/>
  <c r="F23" i="53"/>
  <c r="H23" i="53" s="1"/>
  <c r="G22" i="53"/>
  <c r="F22" i="53"/>
  <c r="I22" i="53" s="1"/>
  <c r="I21" i="53"/>
  <c r="G21" i="53"/>
  <c r="F21" i="53"/>
  <c r="H21" i="53" s="1"/>
  <c r="H20" i="53"/>
  <c r="G20" i="53"/>
  <c r="I20" i="53" s="1"/>
  <c r="F20" i="53"/>
  <c r="G19" i="53"/>
  <c r="I19" i="53" s="1"/>
  <c r="F19" i="53"/>
  <c r="H19" i="53" s="1"/>
  <c r="G18" i="53"/>
  <c r="F18" i="53"/>
  <c r="I18" i="53" s="1"/>
  <c r="I17" i="53"/>
  <c r="G17" i="53"/>
  <c r="F17" i="53"/>
  <c r="H17" i="53" s="1"/>
  <c r="H16" i="53"/>
  <c r="G16" i="53"/>
  <c r="I16" i="53" s="1"/>
  <c r="F16" i="53"/>
  <c r="G15" i="53"/>
  <c r="I15" i="53" s="1"/>
  <c r="F15" i="53"/>
  <c r="H15" i="53" s="1"/>
  <c r="G14" i="53"/>
  <c r="F14" i="53"/>
  <c r="I14" i="53" s="1"/>
  <c r="I13" i="53"/>
  <c r="G13" i="53"/>
  <c r="F13" i="53"/>
  <c r="H13" i="53" s="1"/>
  <c r="H12" i="53"/>
  <c r="G12" i="53"/>
  <c r="I12" i="53" s="1"/>
  <c r="F12" i="53"/>
  <c r="G11" i="53"/>
  <c r="I11" i="53" s="1"/>
  <c r="F11" i="53"/>
  <c r="H11" i="53" s="1"/>
  <c r="G10" i="53"/>
  <c r="F10" i="53"/>
  <c r="I10" i="53" s="1"/>
  <c r="I9" i="53"/>
  <c r="G9" i="53"/>
  <c r="G36" i="53" s="1"/>
  <c r="F9" i="53"/>
  <c r="H9" i="53" s="1"/>
  <c r="E40" i="52"/>
  <c r="D40" i="52"/>
  <c r="C40" i="52"/>
  <c r="G39" i="52"/>
  <c r="I39" i="52" s="1"/>
  <c r="F39" i="52"/>
  <c r="H39" i="52" s="1"/>
  <c r="G38" i="52"/>
  <c r="I38" i="52" s="1"/>
  <c r="F38" i="52"/>
  <c r="H38" i="52" s="1"/>
  <c r="G37" i="52"/>
  <c r="F37" i="52"/>
  <c r="H37" i="52" s="1"/>
  <c r="H36" i="52"/>
  <c r="G36" i="52"/>
  <c r="I36" i="52" s="1"/>
  <c r="F36" i="52"/>
  <c r="G35" i="52"/>
  <c r="I35" i="52" s="1"/>
  <c r="F35" i="52"/>
  <c r="H35" i="52" s="1"/>
  <c r="G34" i="52"/>
  <c r="I34" i="52" s="1"/>
  <c r="F34" i="52"/>
  <c r="H34" i="52" s="1"/>
  <c r="I33" i="52"/>
  <c r="G33" i="52"/>
  <c r="F33" i="52"/>
  <c r="H33" i="52" s="1"/>
  <c r="H32" i="52"/>
  <c r="G32" i="52"/>
  <c r="I32" i="52" s="1"/>
  <c r="F32" i="52"/>
  <c r="G31" i="52"/>
  <c r="I31" i="52" s="1"/>
  <c r="F31" i="52"/>
  <c r="H31" i="52" s="1"/>
  <c r="G30" i="52"/>
  <c r="I30" i="52" s="1"/>
  <c r="F30" i="52"/>
  <c r="H30" i="52" s="1"/>
  <c r="I29" i="52"/>
  <c r="G29" i="52"/>
  <c r="F29" i="52"/>
  <c r="H29" i="52" s="1"/>
  <c r="H28" i="52"/>
  <c r="G28" i="52"/>
  <c r="I28" i="52" s="1"/>
  <c r="F28" i="52"/>
  <c r="G27" i="52"/>
  <c r="I27" i="52" s="1"/>
  <c r="F27" i="52"/>
  <c r="H27" i="52" s="1"/>
  <c r="G26" i="52"/>
  <c r="I26" i="52" s="1"/>
  <c r="F26" i="52"/>
  <c r="H26" i="52" s="1"/>
  <c r="I25" i="52"/>
  <c r="G25" i="52"/>
  <c r="F25" i="52"/>
  <c r="H25" i="52" s="1"/>
  <c r="H24" i="52"/>
  <c r="G24" i="52"/>
  <c r="I24" i="52" s="1"/>
  <c r="F24" i="52"/>
  <c r="G23" i="52"/>
  <c r="I23" i="52" s="1"/>
  <c r="F23" i="52"/>
  <c r="H23" i="52" s="1"/>
  <c r="G22" i="52"/>
  <c r="I22" i="52" s="1"/>
  <c r="F22" i="52"/>
  <c r="H22" i="52" s="1"/>
  <c r="I21" i="52"/>
  <c r="G21" i="52"/>
  <c r="F21" i="52"/>
  <c r="H21" i="52" s="1"/>
  <c r="H20" i="52"/>
  <c r="G20" i="52"/>
  <c r="I20" i="52" s="1"/>
  <c r="F20" i="52"/>
  <c r="G19" i="52"/>
  <c r="I19" i="52" s="1"/>
  <c r="F19" i="52"/>
  <c r="H19" i="52" s="1"/>
  <c r="G18" i="52"/>
  <c r="I18" i="52" s="1"/>
  <c r="F18" i="52"/>
  <c r="H18" i="52" s="1"/>
  <c r="I17" i="52"/>
  <c r="G17" i="52"/>
  <c r="F17" i="52"/>
  <c r="H17" i="52" s="1"/>
  <c r="H16" i="52"/>
  <c r="G16" i="52"/>
  <c r="I16" i="52" s="1"/>
  <c r="F16" i="52"/>
  <c r="G15" i="52"/>
  <c r="I15" i="52" s="1"/>
  <c r="F15" i="52"/>
  <c r="H15" i="52" s="1"/>
  <c r="G14" i="52"/>
  <c r="I14" i="52" s="1"/>
  <c r="F14" i="52"/>
  <c r="H14" i="52" s="1"/>
  <c r="I13" i="52"/>
  <c r="G13" i="52"/>
  <c r="F13" i="52"/>
  <c r="H13" i="52" s="1"/>
  <c r="H12" i="52"/>
  <c r="G12" i="52"/>
  <c r="I12" i="52" s="1"/>
  <c r="F12" i="52"/>
  <c r="G11" i="52"/>
  <c r="I11" i="52" s="1"/>
  <c r="F11" i="52"/>
  <c r="H11" i="52" s="1"/>
  <c r="G10" i="52"/>
  <c r="I10" i="52" s="1"/>
  <c r="F10" i="52"/>
  <c r="H10" i="52" s="1"/>
  <c r="I9" i="52"/>
  <c r="G9" i="52"/>
  <c r="G40" i="52" s="1"/>
  <c r="F9" i="52"/>
  <c r="H9" i="52" s="1"/>
  <c r="E38" i="51"/>
  <c r="D38" i="51"/>
  <c r="C38" i="51"/>
  <c r="G37" i="51"/>
  <c r="I37" i="51" s="1"/>
  <c r="F37" i="51"/>
  <c r="H37" i="51" s="1"/>
  <c r="G36" i="51"/>
  <c r="I36" i="51" s="1"/>
  <c r="F36" i="51"/>
  <c r="H36" i="51" s="1"/>
  <c r="I35" i="51"/>
  <c r="G35" i="51"/>
  <c r="H35" i="51" s="1"/>
  <c r="F35" i="51"/>
  <c r="H34" i="51"/>
  <c r="G34" i="51"/>
  <c r="I34" i="51" s="1"/>
  <c r="F34" i="51"/>
  <c r="G33" i="51"/>
  <c r="I33" i="51" s="1"/>
  <c r="F33" i="51"/>
  <c r="H33" i="51" s="1"/>
  <c r="G32" i="51"/>
  <c r="I32" i="51" s="1"/>
  <c r="F32" i="51"/>
  <c r="H32" i="51" s="1"/>
  <c r="I31" i="51"/>
  <c r="G31" i="51"/>
  <c r="H31" i="51" s="1"/>
  <c r="F31" i="51"/>
  <c r="H30" i="51"/>
  <c r="G30" i="51"/>
  <c r="I30" i="51" s="1"/>
  <c r="F30" i="51"/>
  <c r="G29" i="51"/>
  <c r="I29" i="51" s="1"/>
  <c r="F29" i="51"/>
  <c r="H29" i="51" s="1"/>
  <c r="G28" i="51"/>
  <c r="I28" i="51" s="1"/>
  <c r="F28" i="51"/>
  <c r="H28" i="51" s="1"/>
  <c r="I27" i="51"/>
  <c r="G27" i="51"/>
  <c r="H27" i="51" s="1"/>
  <c r="F27" i="51"/>
  <c r="H26" i="51"/>
  <c r="G26" i="51"/>
  <c r="I26" i="51" s="1"/>
  <c r="F26" i="51"/>
  <c r="G25" i="51"/>
  <c r="I25" i="51" s="1"/>
  <c r="F25" i="51"/>
  <c r="H25" i="51" s="1"/>
  <c r="G24" i="51"/>
  <c r="I24" i="51" s="1"/>
  <c r="F24" i="51"/>
  <c r="H24" i="51" s="1"/>
  <c r="I23" i="51"/>
  <c r="G23" i="51"/>
  <c r="H23" i="51" s="1"/>
  <c r="F23" i="51"/>
  <c r="H22" i="51"/>
  <c r="G22" i="51"/>
  <c r="I22" i="51" s="1"/>
  <c r="F22" i="51"/>
  <c r="G21" i="51"/>
  <c r="I21" i="51" s="1"/>
  <c r="F21" i="51"/>
  <c r="H21" i="51" s="1"/>
  <c r="G20" i="51"/>
  <c r="I20" i="51" s="1"/>
  <c r="F20" i="51"/>
  <c r="H20" i="51" s="1"/>
  <c r="I19" i="51"/>
  <c r="G19" i="51"/>
  <c r="H19" i="51" s="1"/>
  <c r="F19" i="51"/>
  <c r="H18" i="51"/>
  <c r="G18" i="51"/>
  <c r="I18" i="51" s="1"/>
  <c r="F18" i="51"/>
  <c r="G17" i="51"/>
  <c r="I17" i="51" s="1"/>
  <c r="F17" i="51"/>
  <c r="H17" i="51" s="1"/>
  <c r="G16" i="51"/>
  <c r="I16" i="51" s="1"/>
  <c r="F16" i="51"/>
  <c r="H16" i="51" s="1"/>
  <c r="I15" i="51"/>
  <c r="G15" i="51"/>
  <c r="H15" i="51" s="1"/>
  <c r="F15" i="51"/>
  <c r="H14" i="51"/>
  <c r="G14" i="51"/>
  <c r="I14" i="51" s="1"/>
  <c r="F14" i="51"/>
  <c r="G13" i="51"/>
  <c r="I13" i="51" s="1"/>
  <c r="F13" i="51"/>
  <c r="H13" i="51" s="1"/>
  <c r="G12" i="51"/>
  <c r="I12" i="51" s="1"/>
  <c r="F12" i="51"/>
  <c r="H12" i="51" s="1"/>
  <c r="I11" i="51"/>
  <c r="G11" i="51"/>
  <c r="H11" i="51" s="1"/>
  <c r="F11" i="51"/>
  <c r="H10" i="51"/>
  <c r="G10" i="51"/>
  <c r="I10" i="51" s="1"/>
  <c r="F10" i="51"/>
  <c r="G9" i="51"/>
  <c r="G38" i="51" s="1"/>
  <c r="F9" i="51"/>
  <c r="F38" i="51" s="1"/>
  <c r="E40" i="50"/>
  <c r="D40" i="50"/>
  <c r="C40" i="50"/>
  <c r="G39" i="50"/>
  <c r="I39" i="50" s="1"/>
  <c r="F39" i="50"/>
  <c r="H39" i="50" s="1"/>
  <c r="G38" i="50"/>
  <c r="I38" i="50" s="1"/>
  <c r="F38" i="50"/>
  <c r="H38" i="50" s="1"/>
  <c r="I37" i="50"/>
  <c r="G37" i="50"/>
  <c r="F37" i="50"/>
  <c r="H37" i="50" s="1"/>
  <c r="H36" i="50"/>
  <c r="G36" i="50"/>
  <c r="I36" i="50" s="1"/>
  <c r="F36" i="50"/>
  <c r="G35" i="50"/>
  <c r="I35" i="50" s="1"/>
  <c r="F35" i="50"/>
  <c r="H35" i="50" s="1"/>
  <c r="G34" i="50"/>
  <c r="I34" i="50" s="1"/>
  <c r="F34" i="50"/>
  <c r="H34" i="50" s="1"/>
  <c r="I33" i="50"/>
  <c r="G33" i="50"/>
  <c r="F33" i="50"/>
  <c r="H33" i="50" s="1"/>
  <c r="H32" i="50"/>
  <c r="G32" i="50"/>
  <c r="I32" i="50" s="1"/>
  <c r="F32" i="50"/>
  <c r="G31" i="50"/>
  <c r="I31" i="50" s="1"/>
  <c r="F31" i="50"/>
  <c r="H31" i="50" s="1"/>
  <c r="G30" i="50"/>
  <c r="I30" i="50" s="1"/>
  <c r="F30" i="50"/>
  <c r="H30" i="50" s="1"/>
  <c r="I29" i="50"/>
  <c r="G29" i="50"/>
  <c r="F29" i="50"/>
  <c r="H29" i="50" s="1"/>
  <c r="H28" i="50"/>
  <c r="G28" i="50"/>
  <c r="I28" i="50" s="1"/>
  <c r="F28" i="50"/>
  <c r="G27" i="50"/>
  <c r="I27" i="50" s="1"/>
  <c r="F27" i="50"/>
  <c r="H27" i="50" s="1"/>
  <c r="G26" i="50"/>
  <c r="I26" i="50" s="1"/>
  <c r="F26" i="50"/>
  <c r="H26" i="50" s="1"/>
  <c r="I25" i="50"/>
  <c r="G25" i="50"/>
  <c r="F25" i="50"/>
  <c r="H25" i="50" s="1"/>
  <c r="H24" i="50"/>
  <c r="G24" i="50"/>
  <c r="I24" i="50" s="1"/>
  <c r="F24" i="50"/>
  <c r="G23" i="50"/>
  <c r="I23" i="50" s="1"/>
  <c r="F23" i="50"/>
  <c r="H23" i="50" s="1"/>
  <c r="G22" i="50"/>
  <c r="I22" i="50" s="1"/>
  <c r="F22" i="50"/>
  <c r="H22" i="50" s="1"/>
  <c r="I21" i="50"/>
  <c r="G21" i="50"/>
  <c r="F21" i="50"/>
  <c r="H21" i="50" s="1"/>
  <c r="G20" i="50"/>
  <c r="H20" i="50" s="1"/>
  <c r="F20" i="50"/>
  <c r="G19" i="50"/>
  <c r="I19" i="50" s="1"/>
  <c r="F19" i="50"/>
  <c r="H19" i="50" s="1"/>
  <c r="G18" i="50"/>
  <c r="I18" i="50" s="1"/>
  <c r="F18" i="50"/>
  <c r="H18" i="50" s="1"/>
  <c r="I17" i="50"/>
  <c r="G17" i="50"/>
  <c r="F17" i="50"/>
  <c r="H17" i="50" s="1"/>
  <c r="G16" i="50"/>
  <c r="H16" i="50" s="1"/>
  <c r="F16" i="50"/>
  <c r="G15" i="50"/>
  <c r="I15" i="50" s="1"/>
  <c r="F15" i="50"/>
  <c r="H15" i="50" s="1"/>
  <c r="G14" i="50"/>
  <c r="I14" i="50" s="1"/>
  <c r="F14" i="50"/>
  <c r="H14" i="50" s="1"/>
  <c r="I13" i="50"/>
  <c r="G13" i="50"/>
  <c r="F13" i="50"/>
  <c r="H13" i="50" s="1"/>
  <c r="G12" i="50"/>
  <c r="I12" i="50" s="1"/>
  <c r="F12" i="50"/>
  <c r="G11" i="50"/>
  <c r="I11" i="50" s="1"/>
  <c r="F11" i="50"/>
  <c r="H11" i="50" s="1"/>
  <c r="G10" i="50"/>
  <c r="I10" i="50" s="1"/>
  <c r="F10" i="50"/>
  <c r="H10" i="50" s="1"/>
  <c r="I9" i="50"/>
  <c r="G9" i="50"/>
  <c r="G40" i="50" s="1"/>
  <c r="F9" i="50"/>
  <c r="H9" i="50" s="1"/>
  <c r="E39" i="49"/>
  <c r="D39" i="49"/>
  <c r="C39" i="49"/>
  <c r="G38" i="49"/>
  <c r="I38" i="49" s="1"/>
  <c r="F38" i="49"/>
  <c r="H38" i="49" s="1"/>
  <c r="G37" i="49"/>
  <c r="I37" i="49" s="1"/>
  <c r="F37" i="49"/>
  <c r="H37" i="49" s="1"/>
  <c r="I36" i="49"/>
  <c r="G36" i="49"/>
  <c r="F36" i="49"/>
  <c r="H36" i="49" s="1"/>
  <c r="H35" i="49"/>
  <c r="G35" i="49"/>
  <c r="I35" i="49" s="1"/>
  <c r="F35" i="49"/>
  <c r="G34" i="49"/>
  <c r="I34" i="49" s="1"/>
  <c r="F34" i="49"/>
  <c r="H34" i="49" s="1"/>
  <c r="G33" i="49"/>
  <c r="I33" i="49" s="1"/>
  <c r="F33" i="49"/>
  <c r="H33" i="49" s="1"/>
  <c r="I32" i="49"/>
  <c r="G32" i="49"/>
  <c r="F32" i="49"/>
  <c r="H32" i="49" s="1"/>
  <c r="H31" i="49"/>
  <c r="G31" i="49"/>
  <c r="I31" i="49" s="1"/>
  <c r="F31" i="49"/>
  <c r="G30" i="49"/>
  <c r="I30" i="49" s="1"/>
  <c r="F30" i="49"/>
  <c r="H30" i="49" s="1"/>
  <c r="G29" i="49"/>
  <c r="I29" i="49" s="1"/>
  <c r="F29" i="49"/>
  <c r="H29" i="49" s="1"/>
  <c r="I28" i="49"/>
  <c r="G28" i="49"/>
  <c r="F28" i="49"/>
  <c r="H28" i="49" s="1"/>
  <c r="H27" i="49"/>
  <c r="G27" i="49"/>
  <c r="I27" i="49" s="1"/>
  <c r="F27" i="49"/>
  <c r="G26" i="49"/>
  <c r="I26" i="49" s="1"/>
  <c r="F26" i="49"/>
  <c r="H26" i="49" s="1"/>
  <c r="G25" i="49"/>
  <c r="I25" i="49" s="1"/>
  <c r="F25" i="49"/>
  <c r="H25" i="49" s="1"/>
  <c r="I24" i="49"/>
  <c r="G24" i="49"/>
  <c r="F24" i="49"/>
  <c r="H24" i="49" s="1"/>
  <c r="H23" i="49"/>
  <c r="G23" i="49"/>
  <c r="I23" i="49" s="1"/>
  <c r="F23" i="49"/>
  <c r="G22" i="49"/>
  <c r="I22" i="49" s="1"/>
  <c r="F22" i="49"/>
  <c r="H22" i="49" s="1"/>
  <c r="G21" i="49"/>
  <c r="I21" i="49" s="1"/>
  <c r="F21" i="49"/>
  <c r="H21" i="49" s="1"/>
  <c r="I20" i="49"/>
  <c r="G20" i="49"/>
  <c r="F20" i="49"/>
  <c r="H20" i="49" s="1"/>
  <c r="H19" i="49"/>
  <c r="G19" i="49"/>
  <c r="I19" i="49" s="1"/>
  <c r="F19" i="49"/>
  <c r="G18" i="49"/>
  <c r="I18" i="49" s="1"/>
  <c r="F18" i="49"/>
  <c r="H18" i="49" s="1"/>
  <c r="G17" i="49"/>
  <c r="I17" i="49" s="1"/>
  <c r="F17" i="49"/>
  <c r="H17" i="49" s="1"/>
  <c r="I16" i="49"/>
  <c r="G16" i="49"/>
  <c r="F16" i="49"/>
  <c r="H16" i="49" s="1"/>
  <c r="H15" i="49"/>
  <c r="G15" i="49"/>
  <c r="I15" i="49" s="1"/>
  <c r="F15" i="49"/>
  <c r="G14" i="49"/>
  <c r="I14" i="49" s="1"/>
  <c r="F14" i="49"/>
  <c r="H14" i="49" s="1"/>
  <c r="G13" i="49"/>
  <c r="I13" i="49" s="1"/>
  <c r="F13" i="49"/>
  <c r="H13" i="49" s="1"/>
  <c r="I12" i="49"/>
  <c r="G12" i="49"/>
  <c r="F12" i="49"/>
  <c r="H12" i="49" s="1"/>
  <c r="H11" i="49"/>
  <c r="G11" i="49"/>
  <c r="I11" i="49" s="1"/>
  <c r="F11" i="49"/>
  <c r="G10" i="49"/>
  <c r="I10" i="49" s="1"/>
  <c r="F10" i="49"/>
  <c r="H10" i="49" s="1"/>
  <c r="G9" i="49"/>
  <c r="G39" i="49" s="1"/>
  <c r="F9" i="49"/>
  <c r="F39" i="49" s="1"/>
  <c r="E40" i="48"/>
  <c r="D40" i="48"/>
  <c r="C40" i="48"/>
  <c r="G39" i="48"/>
  <c r="I39" i="48" s="1"/>
  <c r="F39" i="48"/>
  <c r="H39" i="48" s="1"/>
  <c r="G38" i="48"/>
  <c r="I38" i="48" s="1"/>
  <c r="F38" i="48"/>
  <c r="H38" i="48" s="1"/>
  <c r="I37" i="48"/>
  <c r="G37" i="48"/>
  <c r="F37" i="48"/>
  <c r="H37" i="48" s="1"/>
  <c r="G36" i="48"/>
  <c r="I36" i="48" s="1"/>
  <c r="F36" i="48"/>
  <c r="H36" i="48" s="1"/>
  <c r="G35" i="48"/>
  <c r="I35" i="48" s="1"/>
  <c r="F35" i="48"/>
  <c r="H35" i="48" s="1"/>
  <c r="G34" i="48"/>
  <c r="I34" i="48" s="1"/>
  <c r="F34" i="48"/>
  <c r="H34" i="48" s="1"/>
  <c r="I33" i="48"/>
  <c r="G33" i="48"/>
  <c r="F33" i="48"/>
  <c r="H33" i="48" s="1"/>
  <c r="G32" i="48"/>
  <c r="I32" i="48" s="1"/>
  <c r="F32" i="48"/>
  <c r="H32" i="48" s="1"/>
  <c r="G31" i="48"/>
  <c r="I31" i="48" s="1"/>
  <c r="F31" i="48"/>
  <c r="H31" i="48" s="1"/>
  <c r="G30" i="48"/>
  <c r="I30" i="48" s="1"/>
  <c r="F30" i="48"/>
  <c r="H30" i="48" s="1"/>
  <c r="I29" i="48"/>
  <c r="G29" i="48"/>
  <c r="F29" i="48"/>
  <c r="H29" i="48" s="1"/>
  <c r="G28" i="48"/>
  <c r="I28" i="48" s="1"/>
  <c r="F28" i="48"/>
  <c r="H28" i="48" s="1"/>
  <c r="G27" i="48"/>
  <c r="I27" i="48" s="1"/>
  <c r="F27" i="48"/>
  <c r="H27" i="48" s="1"/>
  <c r="G26" i="48"/>
  <c r="I26" i="48" s="1"/>
  <c r="F26" i="48"/>
  <c r="H26" i="48" s="1"/>
  <c r="I25" i="48"/>
  <c r="G25" i="48"/>
  <c r="F25" i="48"/>
  <c r="H25" i="48" s="1"/>
  <c r="G24" i="48"/>
  <c r="I24" i="48" s="1"/>
  <c r="F24" i="48"/>
  <c r="H24" i="48" s="1"/>
  <c r="G23" i="48"/>
  <c r="I23" i="48" s="1"/>
  <c r="F23" i="48"/>
  <c r="H23" i="48" s="1"/>
  <c r="G22" i="48"/>
  <c r="I22" i="48" s="1"/>
  <c r="F22" i="48"/>
  <c r="H22" i="48" s="1"/>
  <c r="I21" i="48"/>
  <c r="G21" i="48"/>
  <c r="F21" i="48"/>
  <c r="H21" i="48" s="1"/>
  <c r="G20" i="48"/>
  <c r="I20" i="48" s="1"/>
  <c r="F20" i="48"/>
  <c r="H20" i="48" s="1"/>
  <c r="G19" i="48"/>
  <c r="I19" i="48" s="1"/>
  <c r="F19" i="48"/>
  <c r="H19" i="48" s="1"/>
  <c r="G18" i="48"/>
  <c r="I18" i="48" s="1"/>
  <c r="F18" i="48"/>
  <c r="H18" i="48" s="1"/>
  <c r="I17" i="48"/>
  <c r="G17" i="48"/>
  <c r="F17" i="48"/>
  <c r="H17" i="48" s="1"/>
  <c r="G16" i="48"/>
  <c r="I16" i="48" s="1"/>
  <c r="F16" i="48"/>
  <c r="H16" i="48" s="1"/>
  <c r="G15" i="48"/>
  <c r="I15" i="48" s="1"/>
  <c r="F15" i="48"/>
  <c r="H15" i="48" s="1"/>
  <c r="G14" i="48"/>
  <c r="I14" i="48" s="1"/>
  <c r="F14" i="48"/>
  <c r="H14" i="48" s="1"/>
  <c r="I13" i="48"/>
  <c r="G13" i="48"/>
  <c r="F13" i="48"/>
  <c r="H13" i="48" s="1"/>
  <c r="G12" i="48"/>
  <c r="I12" i="48" s="1"/>
  <c r="F12" i="48"/>
  <c r="H12" i="48" s="1"/>
  <c r="G11" i="48"/>
  <c r="I11" i="48" s="1"/>
  <c r="F11" i="48"/>
  <c r="H11" i="48" s="1"/>
  <c r="G10" i="48"/>
  <c r="G40" i="48" s="1"/>
  <c r="F10" i="48"/>
  <c r="H10" i="48" s="1"/>
  <c r="I9" i="48"/>
  <c r="G9" i="48"/>
  <c r="F9" i="48"/>
  <c r="H9" i="48" s="1"/>
  <c r="E40" i="47"/>
  <c r="D40" i="47"/>
  <c r="C40" i="47"/>
  <c r="G39" i="47"/>
  <c r="I39" i="47" s="1"/>
  <c r="F39" i="47"/>
  <c r="H39" i="47" s="1"/>
  <c r="G38" i="47"/>
  <c r="I38" i="47" s="1"/>
  <c r="F38" i="47"/>
  <c r="H38" i="47" s="1"/>
  <c r="I37" i="47"/>
  <c r="H37" i="47"/>
  <c r="G37" i="47"/>
  <c r="F37" i="47"/>
  <c r="H36" i="47"/>
  <c r="G36" i="47"/>
  <c r="I36" i="47" s="1"/>
  <c r="F36" i="47"/>
  <c r="G35" i="47"/>
  <c r="I35" i="47" s="1"/>
  <c r="F35" i="47"/>
  <c r="H35" i="47" s="1"/>
  <c r="G34" i="47"/>
  <c r="I34" i="47" s="1"/>
  <c r="F34" i="47"/>
  <c r="H34" i="47" s="1"/>
  <c r="I33" i="47"/>
  <c r="H33" i="47"/>
  <c r="G33" i="47"/>
  <c r="F33" i="47"/>
  <c r="H32" i="47"/>
  <c r="G32" i="47"/>
  <c r="I32" i="47" s="1"/>
  <c r="F32" i="47"/>
  <c r="G31" i="47"/>
  <c r="I31" i="47" s="1"/>
  <c r="F31" i="47"/>
  <c r="H31" i="47" s="1"/>
  <c r="G30" i="47"/>
  <c r="I30" i="47" s="1"/>
  <c r="F30" i="47"/>
  <c r="H30" i="47" s="1"/>
  <c r="I29" i="47"/>
  <c r="H29" i="47"/>
  <c r="G29" i="47"/>
  <c r="F29" i="47"/>
  <c r="H28" i="47"/>
  <c r="G28" i="47"/>
  <c r="I28" i="47" s="1"/>
  <c r="F28" i="47"/>
  <c r="G27" i="47"/>
  <c r="I27" i="47" s="1"/>
  <c r="F27" i="47"/>
  <c r="H27" i="47" s="1"/>
  <c r="G26" i="47"/>
  <c r="I26" i="47" s="1"/>
  <c r="F26" i="47"/>
  <c r="H26" i="47" s="1"/>
  <c r="I25" i="47"/>
  <c r="H25" i="47"/>
  <c r="G25" i="47"/>
  <c r="F25" i="47"/>
  <c r="H24" i="47"/>
  <c r="G24" i="47"/>
  <c r="I24" i="47" s="1"/>
  <c r="F24" i="47"/>
  <c r="G23" i="47"/>
  <c r="I23" i="47" s="1"/>
  <c r="F23" i="47"/>
  <c r="H23" i="47" s="1"/>
  <c r="G22" i="47"/>
  <c r="I22" i="47" s="1"/>
  <c r="F22" i="47"/>
  <c r="H22" i="47" s="1"/>
  <c r="I21" i="47"/>
  <c r="H21" i="47"/>
  <c r="G21" i="47"/>
  <c r="F21" i="47"/>
  <c r="G20" i="47"/>
  <c r="H20" i="47" s="1"/>
  <c r="F20" i="47"/>
  <c r="G19" i="47"/>
  <c r="I19" i="47" s="1"/>
  <c r="F19" i="47"/>
  <c r="H19" i="47" s="1"/>
  <c r="G18" i="47"/>
  <c r="I18" i="47" s="1"/>
  <c r="F18" i="47"/>
  <c r="H18" i="47" s="1"/>
  <c r="I17" i="47"/>
  <c r="H17" i="47"/>
  <c r="G17" i="47"/>
  <c r="F17" i="47"/>
  <c r="G16" i="47"/>
  <c r="I16" i="47" s="1"/>
  <c r="F16" i="47"/>
  <c r="G15" i="47"/>
  <c r="I15" i="47" s="1"/>
  <c r="F15" i="47"/>
  <c r="H15" i="47" s="1"/>
  <c r="G14" i="47"/>
  <c r="I14" i="47" s="1"/>
  <c r="F14" i="47"/>
  <c r="H14" i="47" s="1"/>
  <c r="I13" i="47"/>
  <c r="H13" i="47"/>
  <c r="G13" i="47"/>
  <c r="F13" i="47"/>
  <c r="G12" i="47"/>
  <c r="I12" i="47" s="1"/>
  <c r="F12" i="47"/>
  <c r="G11" i="47"/>
  <c r="I11" i="47" s="1"/>
  <c r="F11" i="47"/>
  <c r="H11" i="47" s="1"/>
  <c r="G10" i="47"/>
  <c r="I10" i="47" s="1"/>
  <c r="F10" i="47"/>
  <c r="H10" i="47" s="1"/>
  <c r="I9" i="47"/>
  <c r="H9" i="47"/>
  <c r="G9" i="47"/>
  <c r="G40" i="47" s="1"/>
  <c r="F9" i="47"/>
  <c r="F40" i="47" s="1"/>
  <c r="E40" i="46"/>
  <c r="D40" i="46"/>
  <c r="C40" i="46"/>
  <c r="G39" i="46"/>
  <c r="I39" i="46" s="1"/>
  <c r="F39" i="46"/>
  <c r="H39" i="46" s="1"/>
  <c r="G38" i="46"/>
  <c r="I38" i="46" s="1"/>
  <c r="F38" i="46"/>
  <c r="H38" i="46" s="1"/>
  <c r="I37" i="46"/>
  <c r="G37" i="46"/>
  <c r="F37" i="46"/>
  <c r="H37" i="46" s="1"/>
  <c r="G36" i="46"/>
  <c r="I36" i="46" s="1"/>
  <c r="F36" i="46"/>
  <c r="H36" i="46" s="1"/>
  <c r="G35" i="46"/>
  <c r="I35" i="46" s="1"/>
  <c r="F35" i="46"/>
  <c r="H35" i="46" s="1"/>
  <c r="G34" i="46"/>
  <c r="I34" i="46" s="1"/>
  <c r="F34" i="46"/>
  <c r="H34" i="46" s="1"/>
  <c r="I33" i="46"/>
  <c r="G33" i="46"/>
  <c r="F33" i="46"/>
  <c r="H33" i="46" s="1"/>
  <c r="G32" i="46"/>
  <c r="I32" i="46" s="1"/>
  <c r="F32" i="46"/>
  <c r="H32" i="46" s="1"/>
  <c r="G31" i="46"/>
  <c r="I31" i="46" s="1"/>
  <c r="F31" i="46"/>
  <c r="H31" i="46" s="1"/>
  <c r="G30" i="46"/>
  <c r="I30" i="46" s="1"/>
  <c r="F30" i="46"/>
  <c r="H30" i="46" s="1"/>
  <c r="I29" i="46"/>
  <c r="G29" i="46"/>
  <c r="F29" i="46"/>
  <c r="H29" i="46" s="1"/>
  <c r="G28" i="46"/>
  <c r="I28" i="46" s="1"/>
  <c r="F28" i="46"/>
  <c r="H28" i="46" s="1"/>
  <c r="G27" i="46"/>
  <c r="I27" i="46" s="1"/>
  <c r="F27" i="46"/>
  <c r="H27" i="46" s="1"/>
  <c r="G26" i="46"/>
  <c r="I26" i="46" s="1"/>
  <c r="F26" i="46"/>
  <c r="H26" i="46" s="1"/>
  <c r="I25" i="46"/>
  <c r="G25" i="46"/>
  <c r="F25" i="46"/>
  <c r="H25" i="46" s="1"/>
  <c r="G24" i="46"/>
  <c r="I24" i="46" s="1"/>
  <c r="F24" i="46"/>
  <c r="H24" i="46" s="1"/>
  <c r="G23" i="46"/>
  <c r="I23" i="46" s="1"/>
  <c r="F23" i="46"/>
  <c r="H23" i="46" s="1"/>
  <c r="G22" i="46"/>
  <c r="I22" i="46" s="1"/>
  <c r="F22" i="46"/>
  <c r="H22" i="46" s="1"/>
  <c r="I21" i="46"/>
  <c r="G21" i="46"/>
  <c r="F21" i="46"/>
  <c r="H21" i="46" s="1"/>
  <c r="G20" i="46"/>
  <c r="I20" i="46" s="1"/>
  <c r="F20" i="46"/>
  <c r="H20" i="46" s="1"/>
  <c r="G19" i="46"/>
  <c r="I19" i="46" s="1"/>
  <c r="F19" i="46"/>
  <c r="H19" i="46" s="1"/>
  <c r="G18" i="46"/>
  <c r="I18" i="46" s="1"/>
  <c r="F18" i="46"/>
  <c r="H18" i="46" s="1"/>
  <c r="I17" i="46"/>
  <c r="G17" i="46"/>
  <c r="F17" i="46"/>
  <c r="H17" i="46" s="1"/>
  <c r="G16" i="46"/>
  <c r="I16" i="46" s="1"/>
  <c r="F16" i="46"/>
  <c r="H16" i="46" s="1"/>
  <c r="G15" i="46"/>
  <c r="I15" i="46" s="1"/>
  <c r="F15" i="46"/>
  <c r="H15" i="46" s="1"/>
  <c r="G14" i="46"/>
  <c r="I14" i="46" s="1"/>
  <c r="F14" i="46"/>
  <c r="H14" i="46" s="1"/>
  <c r="I13" i="46"/>
  <c r="G13" i="46"/>
  <c r="F13" i="46"/>
  <c r="H13" i="46" s="1"/>
  <c r="G12" i="46"/>
  <c r="I12" i="46" s="1"/>
  <c r="F12" i="46"/>
  <c r="H12" i="46" s="1"/>
  <c r="G11" i="46"/>
  <c r="I11" i="46" s="1"/>
  <c r="F11" i="46"/>
  <c r="H11" i="46" s="1"/>
  <c r="G10" i="46"/>
  <c r="I10" i="46" s="1"/>
  <c r="F10" i="46"/>
  <c r="H10" i="46" s="1"/>
  <c r="I9" i="46"/>
  <c r="G9" i="46"/>
  <c r="G40" i="46" s="1"/>
  <c r="F9" i="46"/>
  <c r="H9" i="46" s="1"/>
  <c r="D10" i="6" l="1"/>
  <c r="H10" i="6"/>
  <c r="I10" i="6"/>
  <c r="J10" i="6"/>
  <c r="K10" i="6"/>
  <c r="L10" i="6"/>
  <c r="M10" i="6"/>
  <c r="E10" i="6"/>
  <c r="F10" i="6"/>
  <c r="G10" i="6"/>
  <c r="H40" i="57"/>
  <c r="I40" i="57"/>
  <c r="F40" i="57"/>
  <c r="H40" i="56"/>
  <c r="I40" i="56"/>
  <c r="F40" i="56"/>
  <c r="I40" i="55"/>
  <c r="H40" i="55"/>
  <c r="F40" i="55"/>
  <c r="H41" i="54"/>
  <c r="H46" i="54" s="1"/>
  <c r="I9" i="54"/>
  <c r="I46" i="54" s="1"/>
  <c r="I36" i="53"/>
  <c r="H10" i="53"/>
  <c r="H36" i="53" s="1"/>
  <c r="H14" i="53"/>
  <c r="H18" i="53"/>
  <c r="H22" i="53"/>
  <c r="H26" i="53"/>
  <c r="H30" i="53"/>
  <c r="F36" i="53"/>
  <c r="H40" i="52"/>
  <c r="I40" i="52"/>
  <c r="I37" i="52"/>
  <c r="F40" i="52"/>
  <c r="H9" i="51"/>
  <c r="H38" i="51" s="1"/>
  <c r="I9" i="51"/>
  <c r="I38" i="51" s="1"/>
  <c r="H12" i="50"/>
  <c r="H40" i="50" s="1"/>
  <c r="I16" i="50"/>
  <c r="I40" i="50" s="1"/>
  <c r="I20" i="50"/>
  <c r="F40" i="50"/>
  <c r="H9" i="49"/>
  <c r="H39" i="49" s="1"/>
  <c r="I9" i="49"/>
  <c r="I39" i="49" s="1"/>
  <c r="H40" i="48"/>
  <c r="I10" i="48"/>
  <c r="I40" i="48" s="1"/>
  <c r="F40" i="48"/>
  <c r="H12" i="47"/>
  <c r="H40" i="47" s="1"/>
  <c r="H16" i="47"/>
  <c r="I20" i="47"/>
  <c r="I40" i="47" s="1"/>
  <c r="H40" i="46"/>
  <c r="I40" i="46"/>
  <c r="F40" i="46"/>
  <c r="AB19" i="6" l="1"/>
  <c r="AB18" i="6"/>
  <c r="AB17" i="6"/>
  <c r="AB16" i="6"/>
  <c r="AB15" i="6"/>
  <c r="AB14" i="6"/>
  <c r="AB13" i="6"/>
  <c r="AB9" i="6"/>
  <c r="AB8" i="6"/>
  <c r="AB5" i="6"/>
  <c r="AB3" i="6"/>
  <c r="AA19" i="6"/>
  <c r="AA18" i="6"/>
  <c r="AA17" i="6"/>
  <c r="AA16" i="6"/>
  <c r="AA15" i="6"/>
  <c r="AA14" i="6"/>
  <c r="AA13" i="6"/>
  <c r="AA9" i="6"/>
  <c r="AA8" i="6"/>
  <c r="AA5" i="6"/>
  <c r="AA3" i="6"/>
  <c r="Z19" i="6"/>
  <c r="Z18" i="6"/>
  <c r="Z17" i="6"/>
  <c r="Z16" i="6"/>
  <c r="Z15" i="6"/>
  <c r="Z14" i="6"/>
  <c r="Z13" i="6"/>
  <c r="Z9" i="6"/>
  <c r="Z8" i="6"/>
  <c r="Z5" i="6"/>
  <c r="Z3" i="6"/>
  <c r="Y19" i="6"/>
  <c r="Y18" i="6"/>
  <c r="Y17" i="6"/>
  <c r="Y16" i="6"/>
  <c r="Y15" i="6"/>
  <c r="Y14" i="6"/>
  <c r="Y13" i="6"/>
  <c r="Y9" i="6"/>
  <c r="Y8" i="6"/>
  <c r="Y5" i="6"/>
  <c r="Y3" i="6"/>
  <c r="X19" i="6"/>
  <c r="X18" i="6"/>
  <c r="X17" i="6"/>
  <c r="X16" i="6"/>
  <c r="X15" i="6"/>
  <c r="X14" i="6"/>
  <c r="X13" i="6"/>
  <c r="X9" i="6"/>
  <c r="X8" i="6"/>
  <c r="X5" i="6"/>
  <c r="X3" i="6"/>
  <c r="W19" i="6"/>
  <c r="W18" i="6"/>
  <c r="W17" i="6"/>
  <c r="W16" i="6"/>
  <c r="W15" i="6"/>
  <c r="W14" i="6"/>
  <c r="W13" i="6"/>
  <c r="W9" i="6"/>
  <c r="W8" i="6"/>
  <c r="W5" i="6"/>
  <c r="W3" i="6"/>
  <c r="V19" i="6"/>
  <c r="V18" i="6"/>
  <c r="V17" i="6"/>
  <c r="V16" i="6"/>
  <c r="V15" i="6"/>
  <c r="V14" i="6"/>
  <c r="V13" i="6"/>
  <c r="V9" i="6"/>
  <c r="V8" i="6"/>
  <c r="V5" i="6"/>
  <c r="V3" i="6"/>
  <c r="U19" i="6"/>
  <c r="U18" i="6"/>
  <c r="U17" i="6"/>
  <c r="U16" i="6"/>
  <c r="U15" i="6"/>
  <c r="U14" i="6"/>
  <c r="U13" i="6"/>
  <c r="U9" i="6"/>
  <c r="U8" i="6"/>
  <c r="U5" i="6"/>
  <c r="U3" i="6"/>
  <c r="T19" i="6"/>
  <c r="T18" i="6"/>
  <c r="T17" i="6"/>
  <c r="T16" i="6"/>
  <c r="T15" i="6"/>
  <c r="T14" i="6"/>
  <c r="T13" i="6"/>
  <c r="T9" i="6"/>
  <c r="T8" i="6"/>
  <c r="T5" i="6"/>
  <c r="T3" i="6"/>
  <c r="S19" i="6"/>
  <c r="S18" i="6"/>
  <c r="S17" i="6"/>
  <c r="S16" i="6"/>
  <c r="S15" i="6"/>
  <c r="S14" i="6"/>
  <c r="S13" i="6"/>
  <c r="S9" i="6"/>
  <c r="S8" i="6"/>
  <c r="S5" i="6"/>
  <c r="R19" i="6"/>
  <c r="R18" i="6"/>
  <c r="R17" i="6"/>
  <c r="R16" i="6"/>
  <c r="R15" i="6"/>
  <c r="R14" i="6"/>
  <c r="R13" i="6"/>
  <c r="R9" i="6"/>
  <c r="R8" i="6"/>
  <c r="R5" i="6"/>
  <c r="Q17" i="6"/>
  <c r="Q18" i="6"/>
  <c r="Q9" i="6"/>
  <c r="Q8" i="6"/>
  <c r="Q16" i="6"/>
  <c r="Q15" i="6"/>
  <c r="Q14" i="6"/>
  <c r="Q19" i="6"/>
  <c r="Q13" i="6"/>
  <c r="Q3" i="6"/>
  <c r="R3" i="6"/>
  <c r="Q5" i="6"/>
  <c r="S3" i="6"/>
  <c r="E43" i="42"/>
  <c r="D43" i="42"/>
  <c r="C43" i="42"/>
  <c r="G42" i="42"/>
  <c r="I42" i="42" s="1"/>
  <c r="F42" i="42"/>
  <c r="H42" i="42" s="1"/>
  <c r="G41" i="42"/>
  <c r="I41" i="42" s="1"/>
  <c r="F41" i="42"/>
  <c r="H41" i="42" s="1"/>
  <c r="I40" i="42"/>
  <c r="G40" i="42"/>
  <c r="F40" i="42"/>
  <c r="H40" i="42" s="1"/>
  <c r="H39" i="42"/>
  <c r="G39" i="42"/>
  <c r="I39" i="42" s="1"/>
  <c r="F39" i="42"/>
  <c r="G38" i="42"/>
  <c r="I38" i="42" s="1"/>
  <c r="F38" i="42"/>
  <c r="H38" i="42" s="1"/>
  <c r="G37" i="42"/>
  <c r="I37" i="42" s="1"/>
  <c r="F37" i="42"/>
  <c r="H37" i="42" s="1"/>
  <c r="I36" i="42"/>
  <c r="G36" i="42"/>
  <c r="F36" i="42"/>
  <c r="H36" i="42" s="1"/>
  <c r="H35" i="42"/>
  <c r="G35" i="42"/>
  <c r="I35" i="42" s="1"/>
  <c r="F35" i="42"/>
  <c r="G34" i="42"/>
  <c r="I34" i="42" s="1"/>
  <c r="F34" i="42"/>
  <c r="H34" i="42" s="1"/>
  <c r="G33" i="42"/>
  <c r="I33" i="42" s="1"/>
  <c r="F33" i="42"/>
  <c r="H33" i="42" s="1"/>
  <c r="I32" i="42"/>
  <c r="G32" i="42"/>
  <c r="F32" i="42"/>
  <c r="H32" i="42" s="1"/>
  <c r="H31" i="42"/>
  <c r="G31" i="42"/>
  <c r="I31" i="42" s="1"/>
  <c r="F31" i="42"/>
  <c r="G30" i="42"/>
  <c r="I30" i="42" s="1"/>
  <c r="F30" i="42"/>
  <c r="H30" i="42" s="1"/>
  <c r="G29" i="42"/>
  <c r="I29" i="42" s="1"/>
  <c r="F29" i="42"/>
  <c r="H29" i="42" s="1"/>
  <c r="I28" i="42"/>
  <c r="G28" i="42"/>
  <c r="F28" i="42"/>
  <c r="H28" i="42" s="1"/>
  <c r="H27" i="42"/>
  <c r="G27" i="42"/>
  <c r="I27" i="42" s="1"/>
  <c r="F27" i="42"/>
  <c r="G26" i="42"/>
  <c r="I26" i="42" s="1"/>
  <c r="F26" i="42"/>
  <c r="H26" i="42" s="1"/>
  <c r="G25" i="42"/>
  <c r="I25" i="42" s="1"/>
  <c r="F25" i="42"/>
  <c r="H25" i="42" s="1"/>
  <c r="I24" i="42"/>
  <c r="G24" i="42"/>
  <c r="F24" i="42"/>
  <c r="H24" i="42" s="1"/>
  <c r="H23" i="42"/>
  <c r="G23" i="42"/>
  <c r="I23" i="42" s="1"/>
  <c r="F23" i="42"/>
  <c r="G22" i="42"/>
  <c r="I22" i="42" s="1"/>
  <c r="F22" i="42"/>
  <c r="H22" i="42" s="1"/>
  <c r="G21" i="42"/>
  <c r="I21" i="42" s="1"/>
  <c r="F21" i="42"/>
  <c r="H21" i="42" s="1"/>
  <c r="I20" i="42"/>
  <c r="G20" i="42"/>
  <c r="F20" i="42"/>
  <c r="H20" i="42" s="1"/>
  <c r="H19" i="42"/>
  <c r="G19" i="42"/>
  <c r="I19" i="42" s="1"/>
  <c r="F19" i="42"/>
  <c r="G18" i="42"/>
  <c r="I18" i="42" s="1"/>
  <c r="F18" i="42"/>
  <c r="H18" i="42" s="1"/>
  <c r="G17" i="42"/>
  <c r="I17" i="42" s="1"/>
  <c r="F17" i="42"/>
  <c r="H17" i="42" s="1"/>
  <c r="I16" i="42"/>
  <c r="G16" i="42"/>
  <c r="F16" i="42"/>
  <c r="H16" i="42" s="1"/>
  <c r="H15" i="42"/>
  <c r="G15" i="42"/>
  <c r="I15" i="42" s="1"/>
  <c r="F15" i="42"/>
  <c r="G14" i="42"/>
  <c r="I14" i="42" s="1"/>
  <c r="F14" i="42"/>
  <c r="H14" i="42" s="1"/>
  <c r="G13" i="42"/>
  <c r="I13" i="42" s="1"/>
  <c r="F13" i="42"/>
  <c r="H13" i="42" s="1"/>
  <c r="I12" i="42"/>
  <c r="G12" i="42"/>
  <c r="F12" i="42"/>
  <c r="H12" i="42" s="1"/>
  <c r="H11" i="42"/>
  <c r="G11" i="42"/>
  <c r="I11" i="42" s="1"/>
  <c r="F11" i="42"/>
  <c r="G10" i="42"/>
  <c r="I10" i="42" s="1"/>
  <c r="F10" i="42"/>
  <c r="H10" i="42" s="1"/>
  <c r="G9" i="42"/>
  <c r="G43" i="42" s="1"/>
  <c r="F9" i="42"/>
  <c r="F43" i="42" s="1"/>
  <c r="E37" i="41"/>
  <c r="D37" i="41"/>
  <c r="C37" i="41"/>
  <c r="G36" i="41"/>
  <c r="I36" i="41" s="1"/>
  <c r="F36" i="41"/>
  <c r="H36" i="41" s="1"/>
  <c r="G35" i="41"/>
  <c r="I35" i="41" s="1"/>
  <c r="F35" i="41"/>
  <c r="H35" i="41" s="1"/>
  <c r="I34" i="41"/>
  <c r="G34" i="41"/>
  <c r="F34" i="41"/>
  <c r="H34" i="41" s="1"/>
  <c r="H33" i="41"/>
  <c r="G33" i="41"/>
  <c r="I33" i="41" s="1"/>
  <c r="F33" i="41"/>
  <c r="G32" i="41"/>
  <c r="I32" i="41" s="1"/>
  <c r="F32" i="41"/>
  <c r="H32" i="41" s="1"/>
  <c r="G31" i="41"/>
  <c r="I31" i="41" s="1"/>
  <c r="F31" i="41"/>
  <c r="H31" i="41" s="1"/>
  <c r="I30" i="41"/>
  <c r="G30" i="41"/>
  <c r="F30" i="41"/>
  <c r="H30" i="41" s="1"/>
  <c r="H29" i="41"/>
  <c r="G29" i="41"/>
  <c r="I29" i="41" s="1"/>
  <c r="F29" i="41"/>
  <c r="G28" i="41"/>
  <c r="I28" i="41" s="1"/>
  <c r="F28" i="41"/>
  <c r="H28" i="41" s="1"/>
  <c r="G27" i="41"/>
  <c r="I27" i="41" s="1"/>
  <c r="F27" i="41"/>
  <c r="H27" i="41" s="1"/>
  <c r="I26" i="41"/>
  <c r="G26" i="41"/>
  <c r="F26" i="41"/>
  <c r="H26" i="41" s="1"/>
  <c r="H25" i="41"/>
  <c r="G25" i="41"/>
  <c r="I25" i="41" s="1"/>
  <c r="F25" i="41"/>
  <c r="G24" i="41"/>
  <c r="I24" i="41" s="1"/>
  <c r="F24" i="41"/>
  <c r="H24" i="41" s="1"/>
  <c r="G23" i="41"/>
  <c r="I23" i="41" s="1"/>
  <c r="F23" i="41"/>
  <c r="H23" i="41" s="1"/>
  <c r="I22" i="41"/>
  <c r="G22" i="41"/>
  <c r="F22" i="41"/>
  <c r="H22" i="41" s="1"/>
  <c r="H21" i="41"/>
  <c r="G21" i="41"/>
  <c r="I21" i="41" s="1"/>
  <c r="F21" i="41"/>
  <c r="G20" i="41"/>
  <c r="I20" i="41" s="1"/>
  <c r="F20" i="41"/>
  <c r="H20" i="41" s="1"/>
  <c r="G19" i="41"/>
  <c r="I19" i="41" s="1"/>
  <c r="F19" i="41"/>
  <c r="H19" i="41" s="1"/>
  <c r="I18" i="41"/>
  <c r="G18" i="41"/>
  <c r="F18" i="41"/>
  <c r="H18" i="41" s="1"/>
  <c r="H17" i="41"/>
  <c r="G17" i="41"/>
  <c r="I17" i="41" s="1"/>
  <c r="F17" i="41"/>
  <c r="G16" i="41"/>
  <c r="I16" i="41" s="1"/>
  <c r="F16" i="41"/>
  <c r="H16" i="41" s="1"/>
  <c r="G15" i="41"/>
  <c r="I15" i="41" s="1"/>
  <c r="F15" i="41"/>
  <c r="H15" i="41" s="1"/>
  <c r="I14" i="41"/>
  <c r="G14" i="41"/>
  <c r="F14" i="41"/>
  <c r="H14" i="41" s="1"/>
  <c r="H13" i="41"/>
  <c r="G13" i="41"/>
  <c r="I13" i="41" s="1"/>
  <c r="F13" i="41"/>
  <c r="G12" i="41"/>
  <c r="I12" i="41" s="1"/>
  <c r="F12" i="41"/>
  <c r="H12" i="41" s="1"/>
  <c r="G11" i="41"/>
  <c r="I11" i="41" s="1"/>
  <c r="F11" i="41"/>
  <c r="H11" i="41" s="1"/>
  <c r="I10" i="41"/>
  <c r="G10" i="41"/>
  <c r="F10" i="41"/>
  <c r="H10" i="41" s="1"/>
  <c r="H9" i="41"/>
  <c r="G9" i="41"/>
  <c r="G37" i="41" s="1"/>
  <c r="F9" i="41"/>
  <c r="F37" i="41" s="1"/>
  <c r="E42" i="40"/>
  <c r="D42" i="40"/>
  <c r="C42" i="40"/>
  <c r="G41" i="40"/>
  <c r="I41" i="40" s="1"/>
  <c r="F41" i="40"/>
  <c r="H41" i="40" s="1"/>
  <c r="G40" i="40"/>
  <c r="I40" i="40" s="1"/>
  <c r="F40" i="40"/>
  <c r="H40" i="40" s="1"/>
  <c r="I39" i="40"/>
  <c r="G39" i="40"/>
  <c r="F39" i="40"/>
  <c r="H39" i="40" s="1"/>
  <c r="I38" i="40"/>
  <c r="H38" i="40"/>
  <c r="G38" i="40"/>
  <c r="F38" i="40"/>
  <c r="G37" i="40"/>
  <c r="I37" i="40" s="1"/>
  <c r="F37" i="40"/>
  <c r="H37" i="40" s="1"/>
  <c r="G36" i="40"/>
  <c r="I36" i="40" s="1"/>
  <c r="F36" i="40"/>
  <c r="H36" i="40" s="1"/>
  <c r="I35" i="40"/>
  <c r="G35" i="40"/>
  <c r="F35" i="40"/>
  <c r="H35" i="40" s="1"/>
  <c r="I34" i="40"/>
  <c r="H34" i="40"/>
  <c r="G34" i="40"/>
  <c r="F34" i="40"/>
  <c r="G33" i="40"/>
  <c r="I33" i="40" s="1"/>
  <c r="F33" i="40"/>
  <c r="H33" i="40" s="1"/>
  <c r="G32" i="40"/>
  <c r="I32" i="40" s="1"/>
  <c r="F32" i="40"/>
  <c r="H32" i="40" s="1"/>
  <c r="I31" i="40"/>
  <c r="G31" i="40"/>
  <c r="F31" i="40"/>
  <c r="H31" i="40" s="1"/>
  <c r="I30" i="40"/>
  <c r="H30" i="40"/>
  <c r="G30" i="40"/>
  <c r="F30" i="40"/>
  <c r="G29" i="40"/>
  <c r="I29" i="40" s="1"/>
  <c r="F29" i="40"/>
  <c r="H29" i="40" s="1"/>
  <c r="G28" i="40"/>
  <c r="I28" i="40" s="1"/>
  <c r="F28" i="40"/>
  <c r="H28" i="40" s="1"/>
  <c r="I27" i="40"/>
  <c r="G27" i="40"/>
  <c r="F27" i="40"/>
  <c r="H27" i="40" s="1"/>
  <c r="I26" i="40"/>
  <c r="H26" i="40"/>
  <c r="G26" i="40"/>
  <c r="F26" i="40"/>
  <c r="G25" i="40"/>
  <c r="I25" i="40" s="1"/>
  <c r="F25" i="40"/>
  <c r="H25" i="40" s="1"/>
  <c r="G24" i="40"/>
  <c r="I24" i="40" s="1"/>
  <c r="F24" i="40"/>
  <c r="H24" i="40" s="1"/>
  <c r="I23" i="40"/>
  <c r="G23" i="40"/>
  <c r="F23" i="40"/>
  <c r="H23" i="40" s="1"/>
  <c r="I22" i="40"/>
  <c r="H22" i="40"/>
  <c r="G22" i="40"/>
  <c r="F22" i="40"/>
  <c r="G21" i="40"/>
  <c r="I21" i="40" s="1"/>
  <c r="F21" i="40"/>
  <c r="H21" i="40" s="1"/>
  <c r="G20" i="40"/>
  <c r="I20" i="40" s="1"/>
  <c r="F20" i="40"/>
  <c r="H20" i="40" s="1"/>
  <c r="I19" i="40"/>
  <c r="G19" i="40"/>
  <c r="F19" i="40"/>
  <c r="H19" i="40" s="1"/>
  <c r="I18" i="40"/>
  <c r="H18" i="40"/>
  <c r="G18" i="40"/>
  <c r="F18" i="40"/>
  <c r="G17" i="40"/>
  <c r="I17" i="40" s="1"/>
  <c r="F17" i="40"/>
  <c r="H17" i="40" s="1"/>
  <c r="G16" i="40"/>
  <c r="I16" i="40" s="1"/>
  <c r="F16" i="40"/>
  <c r="H16" i="40" s="1"/>
  <c r="I15" i="40"/>
  <c r="G15" i="40"/>
  <c r="F15" i="40"/>
  <c r="H15" i="40" s="1"/>
  <c r="I14" i="40"/>
  <c r="H14" i="40"/>
  <c r="G14" i="40"/>
  <c r="F14" i="40"/>
  <c r="G13" i="40"/>
  <c r="I13" i="40" s="1"/>
  <c r="F13" i="40"/>
  <c r="H13" i="40" s="1"/>
  <c r="G12" i="40"/>
  <c r="I12" i="40" s="1"/>
  <c r="F12" i="40"/>
  <c r="H12" i="40" s="1"/>
  <c r="I11" i="40"/>
  <c r="G11" i="40"/>
  <c r="F11" i="40"/>
  <c r="H11" i="40" s="1"/>
  <c r="I10" i="40"/>
  <c r="H10" i="40"/>
  <c r="G10" i="40"/>
  <c r="F10" i="40"/>
  <c r="G9" i="40"/>
  <c r="G42" i="40" s="1"/>
  <c r="F9" i="40"/>
  <c r="F42" i="40" s="1"/>
  <c r="E34" i="39"/>
  <c r="D34" i="39"/>
  <c r="C34" i="39"/>
  <c r="G33" i="39"/>
  <c r="I33" i="39" s="1"/>
  <c r="F33" i="39"/>
  <c r="H33" i="39" s="1"/>
  <c r="G32" i="39"/>
  <c r="I32" i="39" s="1"/>
  <c r="F32" i="39"/>
  <c r="H32" i="39" s="1"/>
  <c r="I31" i="39"/>
  <c r="G31" i="39"/>
  <c r="H31" i="39" s="1"/>
  <c r="F31" i="39"/>
  <c r="I30" i="39"/>
  <c r="H30" i="39"/>
  <c r="G30" i="39"/>
  <c r="F30" i="39"/>
  <c r="G29" i="39"/>
  <c r="I29" i="39" s="1"/>
  <c r="F29" i="39"/>
  <c r="H29" i="39" s="1"/>
  <c r="G28" i="39"/>
  <c r="I28" i="39" s="1"/>
  <c r="F28" i="39"/>
  <c r="H28" i="39" s="1"/>
  <c r="I27" i="39"/>
  <c r="G27" i="39"/>
  <c r="H27" i="39" s="1"/>
  <c r="F27" i="39"/>
  <c r="I26" i="39"/>
  <c r="H26" i="39"/>
  <c r="G26" i="39"/>
  <c r="F26" i="39"/>
  <c r="G25" i="39"/>
  <c r="I25" i="39" s="1"/>
  <c r="F25" i="39"/>
  <c r="H25" i="39" s="1"/>
  <c r="G24" i="39"/>
  <c r="I24" i="39" s="1"/>
  <c r="F24" i="39"/>
  <c r="H24" i="39" s="1"/>
  <c r="I23" i="39"/>
  <c r="G23" i="39"/>
  <c r="H23" i="39" s="1"/>
  <c r="F23" i="39"/>
  <c r="I22" i="39"/>
  <c r="H22" i="39"/>
  <c r="G22" i="39"/>
  <c r="F22" i="39"/>
  <c r="G21" i="39"/>
  <c r="I21" i="39" s="1"/>
  <c r="F21" i="39"/>
  <c r="H21" i="39" s="1"/>
  <c r="G20" i="39"/>
  <c r="I20" i="39" s="1"/>
  <c r="F20" i="39"/>
  <c r="H20" i="39" s="1"/>
  <c r="I19" i="39"/>
  <c r="G19" i="39"/>
  <c r="H19" i="39" s="1"/>
  <c r="F19" i="39"/>
  <c r="I18" i="39"/>
  <c r="H18" i="39"/>
  <c r="G18" i="39"/>
  <c r="F18" i="39"/>
  <c r="G17" i="39"/>
  <c r="I17" i="39" s="1"/>
  <c r="F17" i="39"/>
  <c r="H17" i="39" s="1"/>
  <c r="G16" i="39"/>
  <c r="I16" i="39" s="1"/>
  <c r="F16" i="39"/>
  <c r="H16" i="39" s="1"/>
  <c r="I15" i="39"/>
  <c r="G15" i="39"/>
  <c r="H15" i="39" s="1"/>
  <c r="F15" i="39"/>
  <c r="I14" i="39"/>
  <c r="H14" i="39"/>
  <c r="G14" i="39"/>
  <c r="F14" i="39"/>
  <c r="G13" i="39"/>
  <c r="I13" i="39" s="1"/>
  <c r="F13" i="39"/>
  <c r="H13" i="39" s="1"/>
  <c r="G12" i="39"/>
  <c r="I12" i="39" s="1"/>
  <c r="F12" i="39"/>
  <c r="H12" i="39" s="1"/>
  <c r="I11" i="39"/>
  <c r="G11" i="39"/>
  <c r="H11" i="39" s="1"/>
  <c r="F11" i="39"/>
  <c r="I10" i="39"/>
  <c r="H10" i="39"/>
  <c r="G10" i="39"/>
  <c r="F10" i="39"/>
  <c r="G9" i="39"/>
  <c r="G34" i="39" s="1"/>
  <c r="F9" i="39"/>
  <c r="F34" i="39" s="1"/>
  <c r="E41" i="38"/>
  <c r="D41" i="38"/>
  <c r="C41" i="38"/>
  <c r="G40" i="38"/>
  <c r="I40" i="38" s="1"/>
  <c r="F40" i="38"/>
  <c r="H40" i="38" s="1"/>
  <c r="G39" i="38"/>
  <c r="I39" i="38" s="1"/>
  <c r="F39" i="38"/>
  <c r="H39" i="38" s="1"/>
  <c r="I38" i="38"/>
  <c r="G38" i="38"/>
  <c r="F38" i="38"/>
  <c r="H38" i="38" s="1"/>
  <c r="G37" i="38"/>
  <c r="I37" i="38" s="1"/>
  <c r="F37" i="38"/>
  <c r="H37" i="38" s="1"/>
  <c r="G36" i="38"/>
  <c r="I36" i="38" s="1"/>
  <c r="F36" i="38"/>
  <c r="H36" i="38" s="1"/>
  <c r="G35" i="38"/>
  <c r="I35" i="38" s="1"/>
  <c r="F35" i="38"/>
  <c r="H35" i="38" s="1"/>
  <c r="I34" i="38"/>
  <c r="G34" i="38"/>
  <c r="F34" i="38"/>
  <c r="H34" i="38" s="1"/>
  <c r="G33" i="38"/>
  <c r="I33" i="38" s="1"/>
  <c r="F33" i="38"/>
  <c r="H33" i="38" s="1"/>
  <c r="G32" i="38"/>
  <c r="I32" i="38" s="1"/>
  <c r="F32" i="38"/>
  <c r="H32" i="38" s="1"/>
  <c r="G31" i="38"/>
  <c r="I31" i="38" s="1"/>
  <c r="F31" i="38"/>
  <c r="H31" i="38" s="1"/>
  <c r="I30" i="38"/>
  <c r="G30" i="38"/>
  <c r="F30" i="38"/>
  <c r="H30" i="38" s="1"/>
  <c r="G29" i="38"/>
  <c r="I29" i="38" s="1"/>
  <c r="F29" i="38"/>
  <c r="H29" i="38" s="1"/>
  <c r="G28" i="38"/>
  <c r="I28" i="38" s="1"/>
  <c r="F28" i="38"/>
  <c r="H28" i="38" s="1"/>
  <c r="G27" i="38"/>
  <c r="I27" i="38" s="1"/>
  <c r="F27" i="38"/>
  <c r="H27" i="38" s="1"/>
  <c r="I26" i="38"/>
  <c r="G26" i="38"/>
  <c r="F26" i="38"/>
  <c r="H26" i="38" s="1"/>
  <c r="G25" i="38"/>
  <c r="I25" i="38" s="1"/>
  <c r="F25" i="38"/>
  <c r="H25" i="38" s="1"/>
  <c r="G24" i="38"/>
  <c r="I24" i="38" s="1"/>
  <c r="F24" i="38"/>
  <c r="H24" i="38" s="1"/>
  <c r="G23" i="38"/>
  <c r="I23" i="38" s="1"/>
  <c r="F23" i="38"/>
  <c r="H23" i="38" s="1"/>
  <c r="I22" i="38"/>
  <c r="G22" i="38"/>
  <c r="F22" i="38"/>
  <c r="H22" i="38" s="1"/>
  <c r="G21" i="38"/>
  <c r="I21" i="38" s="1"/>
  <c r="F21" i="38"/>
  <c r="H21" i="38" s="1"/>
  <c r="G20" i="38"/>
  <c r="I20" i="38" s="1"/>
  <c r="F20" i="38"/>
  <c r="H20" i="38" s="1"/>
  <c r="G19" i="38"/>
  <c r="I19" i="38" s="1"/>
  <c r="F19" i="38"/>
  <c r="H19" i="38" s="1"/>
  <c r="I18" i="38"/>
  <c r="G18" i="38"/>
  <c r="F18" i="38"/>
  <c r="H18" i="38" s="1"/>
  <c r="G17" i="38"/>
  <c r="I17" i="38" s="1"/>
  <c r="F17" i="38"/>
  <c r="H17" i="38" s="1"/>
  <c r="G16" i="38"/>
  <c r="I16" i="38" s="1"/>
  <c r="F16" i="38"/>
  <c r="H16" i="38" s="1"/>
  <c r="G15" i="38"/>
  <c r="I15" i="38" s="1"/>
  <c r="F15" i="38"/>
  <c r="H15" i="38" s="1"/>
  <c r="I14" i="38"/>
  <c r="G14" i="38"/>
  <c r="F14" i="38"/>
  <c r="H14" i="38" s="1"/>
  <c r="G13" i="38"/>
  <c r="I13" i="38" s="1"/>
  <c r="F13" i="38"/>
  <c r="H13" i="38" s="1"/>
  <c r="G12" i="38"/>
  <c r="I12" i="38" s="1"/>
  <c r="F12" i="38"/>
  <c r="H12" i="38" s="1"/>
  <c r="G11" i="38"/>
  <c r="I11" i="38" s="1"/>
  <c r="F11" i="38"/>
  <c r="H11" i="38" s="1"/>
  <c r="I10" i="38"/>
  <c r="G10" i="38"/>
  <c r="F10" i="38"/>
  <c r="H10" i="38" s="1"/>
  <c r="G9" i="38"/>
  <c r="G41" i="38" s="1"/>
  <c r="F9" i="38"/>
  <c r="F41" i="38" s="1"/>
  <c r="E40" i="37"/>
  <c r="D40" i="37"/>
  <c r="C40" i="37"/>
  <c r="G39" i="37"/>
  <c r="I39" i="37" s="1"/>
  <c r="F39" i="37"/>
  <c r="H39" i="37" s="1"/>
  <c r="G38" i="37"/>
  <c r="I38" i="37" s="1"/>
  <c r="F38" i="37"/>
  <c r="H38" i="37" s="1"/>
  <c r="I37" i="37"/>
  <c r="G37" i="37"/>
  <c r="F37" i="37"/>
  <c r="H37" i="37" s="1"/>
  <c r="H36" i="37"/>
  <c r="G36" i="37"/>
  <c r="I36" i="37" s="1"/>
  <c r="F36" i="37"/>
  <c r="G35" i="37"/>
  <c r="I35" i="37" s="1"/>
  <c r="F35" i="37"/>
  <c r="H35" i="37" s="1"/>
  <c r="G34" i="37"/>
  <c r="I34" i="37" s="1"/>
  <c r="F34" i="37"/>
  <c r="H34" i="37" s="1"/>
  <c r="I33" i="37"/>
  <c r="G33" i="37"/>
  <c r="F33" i="37"/>
  <c r="H33" i="37" s="1"/>
  <c r="H32" i="37"/>
  <c r="G32" i="37"/>
  <c r="I32" i="37" s="1"/>
  <c r="F32" i="37"/>
  <c r="G31" i="37"/>
  <c r="I31" i="37" s="1"/>
  <c r="F31" i="37"/>
  <c r="H31" i="37" s="1"/>
  <c r="G30" i="37"/>
  <c r="I30" i="37" s="1"/>
  <c r="F30" i="37"/>
  <c r="H30" i="37" s="1"/>
  <c r="I29" i="37"/>
  <c r="G29" i="37"/>
  <c r="F29" i="37"/>
  <c r="H29" i="37" s="1"/>
  <c r="H28" i="37"/>
  <c r="G28" i="37"/>
  <c r="I28" i="37" s="1"/>
  <c r="F28" i="37"/>
  <c r="G27" i="37"/>
  <c r="I27" i="37" s="1"/>
  <c r="F27" i="37"/>
  <c r="H27" i="37" s="1"/>
  <c r="G26" i="37"/>
  <c r="I26" i="37" s="1"/>
  <c r="F26" i="37"/>
  <c r="H26" i="37" s="1"/>
  <c r="I25" i="37"/>
  <c r="G25" i="37"/>
  <c r="F25" i="37"/>
  <c r="H25" i="37" s="1"/>
  <c r="H24" i="37"/>
  <c r="G24" i="37"/>
  <c r="I24" i="37" s="1"/>
  <c r="F24" i="37"/>
  <c r="G23" i="37"/>
  <c r="I23" i="37" s="1"/>
  <c r="F23" i="37"/>
  <c r="H23" i="37" s="1"/>
  <c r="G22" i="37"/>
  <c r="I22" i="37" s="1"/>
  <c r="F22" i="37"/>
  <c r="H22" i="37" s="1"/>
  <c r="I21" i="37"/>
  <c r="G21" i="37"/>
  <c r="F21" i="37"/>
  <c r="H21" i="37" s="1"/>
  <c r="H20" i="37"/>
  <c r="G20" i="37"/>
  <c r="I20" i="37" s="1"/>
  <c r="F20" i="37"/>
  <c r="G19" i="37"/>
  <c r="I19" i="37" s="1"/>
  <c r="F19" i="37"/>
  <c r="H19" i="37" s="1"/>
  <c r="G18" i="37"/>
  <c r="I18" i="37" s="1"/>
  <c r="F18" i="37"/>
  <c r="H18" i="37" s="1"/>
  <c r="I17" i="37"/>
  <c r="G17" i="37"/>
  <c r="F17" i="37"/>
  <c r="H17" i="37" s="1"/>
  <c r="H16" i="37"/>
  <c r="G16" i="37"/>
  <c r="I16" i="37" s="1"/>
  <c r="F16" i="37"/>
  <c r="G15" i="37"/>
  <c r="I15" i="37" s="1"/>
  <c r="F15" i="37"/>
  <c r="H15" i="37" s="1"/>
  <c r="G14" i="37"/>
  <c r="I14" i="37" s="1"/>
  <c r="F14" i="37"/>
  <c r="H14" i="37" s="1"/>
  <c r="I13" i="37"/>
  <c r="G13" i="37"/>
  <c r="F13" i="37"/>
  <c r="H13" i="37" s="1"/>
  <c r="H12" i="37"/>
  <c r="G12" i="37"/>
  <c r="I12" i="37" s="1"/>
  <c r="F12" i="37"/>
  <c r="G11" i="37"/>
  <c r="I11" i="37" s="1"/>
  <c r="F11" i="37"/>
  <c r="H11" i="37" s="1"/>
  <c r="G10" i="37"/>
  <c r="I10" i="37" s="1"/>
  <c r="F10" i="37"/>
  <c r="H10" i="37" s="1"/>
  <c r="I9" i="37"/>
  <c r="G9" i="37"/>
  <c r="G40" i="37" s="1"/>
  <c r="F9" i="37"/>
  <c r="H9" i="37" s="1"/>
  <c r="H40" i="37" s="1"/>
  <c r="E35" i="36"/>
  <c r="D35" i="36"/>
  <c r="C35" i="36"/>
  <c r="G34" i="36"/>
  <c r="I34" i="36" s="1"/>
  <c r="F34" i="36"/>
  <c r="H34" i="36" s="1"/>
  <c r="G33" i="36"/>
  <c r="I33" i="36" s="1"/>
  <c r="F33" i="36"/>
  <c r="H33" i="36" s="1"/>
  <c r="I32" i="36"/>
  <c r="G32" i="36"/>
  <c r="F32" i="36"/>
  <c r="H32" i="36" s="1"/>
  <c r="G31" i="36"/>
  <c r="I31" i="36" s="1"/>
  <c r="F31" i="36"/>
  <c r="G30" i="36"/>
  <c r="I30" i="36" s="1"/>
  <c r="F30" i="36"/>
  <c r="H30" i="36" s="1"/>
  <c r="G29" i="36"/>
  <c r="I29" i="36" s="1"/>
  <c r="F29" i="36"/>
  <c r="H29" i="36" s="1"/>
  <c r="I28" i="36"/>
  <c r="G28" i="36"/>
  <c r="F28" i="36"/>
  <c r="H28" i="36" s="1"/>
  <c r="G27" i="36"/>
  <c r="I27" i="36" s="1"/>
  <c r="F27" i="36"/>
  <c r="G26" i="36"/>
  <c r="I26" i="36" s="1"/>
  <c r="F26" i="36"/>
  <c r="H26" i="36" s="1"/>
  <c r="G25" i="36"/>
  <c r="I25" i="36" s="1"/>
  <c r="F25" i="36"/>
  <c r="H25" i="36" s="1"/>
  <c r="I24" i="36"/>
  <c r="G24" i="36"/>
  <c r="F24" i="36"/>
  <c r="H24" i="36" s="1"/>
  <c r="G23" i="36"/>
  <c r="I23" i="36" s="1"/>
  <c r="F23" i="36"/>
  <c r="G22" i="36"/>
  <c r="I22" i="36" s="1"/>
  <c r="F22" i="36"/>
  <c r="H22" i="36" s="1"/>
  <c r="G21" i="36"/>
  <c r="I21" i="36" s="1"/>
  <c r="F21" i="36"/>
  <c r="H21" i="36" s="1"/>
  <c r="I20" i="36"/>
  <c r="G20" i="36"/>
  <c r="F20" i="36"/>
  <c r="H20" i="36" s="1"/>
  <c r="G19" i="36"/>
  <c r="I19" i="36" s="1"/>
  <c r="F19" i="36"/>
  <c r="G18" i="36"/>
  <c r="I18" i="36" s="1"/>
  <c r="F18" i="36"/>
  <c r="H18" i="36" s="1"/>
  <c r="G17" i="36"/>
  <c r="I17" i="36" s="1"/>
  <c r="F17" i="36"/>
  <c r="H17" i="36" s="1"/>
  <c r="I16" i="36"/>
  <c r="G16" i="36"/>
  <c r="F16" i="36"/>
  <c r="H16" i="36" s="1"/>
  <c r="G15" i="36"/>
  <c r="I15" i="36" s="1"/>
  <c r="F15" i="36"/>
  <c r="G14" i="36"/>
  <c r="I14" i="36" s="1"/>
  <c r="F14" i="36"/>
  <c r="H14" i="36" s="1"/>
  <c r="G13" i="36"/>
  <c r="I13" i="36" s="1"/>
  <c r="F13" i="36"/>
  <c r="H13" i="36" s="1"/>
  <c r="I12" i="36"/>
  <c r="G12" i="36"/>
  <c r="F12" i="36"/>
  <c r="H12" i="36" s="1"/>
  <c r="G11" i="36"/>
  <c r="I11" i="36" s="1"/>
  <c r="F11" i="36"/>
  <c r="G10" i="36"/>
  <c r="I10" i="36" s="1"/>
  <c r="F10" i="36"/>
  <c r="H10" i="36" s="1"/>
  <c r="G9" i="36"/>
  <c r="G35" i="36" s="1"/>
  <c r="F9" i="36"/>
  <c r="F35" i="36" s="1"/>
  <c r="E38" i="35"/>
  <c r="D38" i="35"/>
  <c r="C38" i="35"/>
  <c r="G37" i="35"/>
  <c r="I37" i="35" s="1"/>
  <c r="F37" i="35"/>
  <c r="H37" i="35" s="1"/>
  <c r="G36" i="35"/>
  <c r="I36" i="35" s="1"/>
  <c r="F36" i="35"/>
  <c r="H36" i="35" s="1"/>
  <c r="I35" i="35"/>
  <c r="G35" i="35"/>
  <c r="F35" i="35"/>
  <c r="H35" i="35" s="1"/>
  <c r="G34" i="35"/>
  <c r="I34" i="35" s="1"/>
  <c r="F34" i="35"/>
  <c r="H34" i="35" s="1"/>
  <c r="G33" i="35"/>
  <c r="I33" i="35" s="1"/>
  <c r="F33" i="35"/>
  <c r="H33" i="35" s="1"/>
  <c r="G32" i="35"/>
  <c r="I32" i="35" s="1"/>
  <c r="F32" i="35"/>
  <c r="H32" i="35" s="1"/>
  <c r="I31" i="35"/>
  <c r="G31" i="35"/>
  <c r="F31" i="35"/>
  <c r="H31" i="35" s="1"/>
  <c r="G30" i="35"/>
  <c r="I30" i="35" s="1"/>
  <c r="F30" i="35"/>
  <c r="H30" i="35" s="1"/>
  <c r="G29" i="35"/>
  <c r="I29" i="35" s="1"/>
  <c r="F29" i="35"/>
  <c r="H29" i="35" s="1"/>
  <c r="G28" i="35"/>
  <c r="I28" i="35" s="1"/>
  <c r="F28" i="35"/>
  <c r="H28" i="35" s="1"/>
  <c r="I27" i="35"/>
  <c r="G27" i="35"/>
  <c r="F27" i="35"/>
  <c r="H27" i="35" s="1"/>
  <c r="G26" i="35"/>
  <c r="I26" i="35" s="1"/>
  <c r="F26" i="35"/>
  <c r="H26" i="35" s="1"/>
  <c r="G25" i="35"/>
  <c r="I25" i="35" s="1"/>
  <c r="F25" i="35"/>
  <c r="H25" i="35" s="1"/>
  <c r="G24" i="35"/>
  <c r="I24" i="35" s="1"/>
  <c r="F24" i="35"/>
  <c r="H24" i="35" s="1"/>
  <c r="I23" i="35"/>
  <c r="G23" i="35"/>
  <c r="F23" i="35"/>
  <c r="H23" i="35" s="1"/>
  <c r="G22" i="35"/>
  <c r="I22" i="35" s="1"/>
  <c r="F22" i="35"/>
  <c r="H22" i="35" s="1"/>
  <c r="G21" i="35"/>
  <c r="I21" i="35" s="1"/>
  <c r="F21" i="35"/>
  <c r="H21" i="35" s="1"/>
  <c r="G20" i="35"/>
  <c r="I20" i="35" s="1"/>
  <c r="F20" i="35"/>
  <c r="H20" i="35" s="1"/>
  <c r="I19" i="35"/>
  <c r="G19" i="35"/>
  <c r="F19" i="35"/>
  <c r="H19" i="35" s="1"/>
  <c r="G18" i="35"/>
  <c r="I18" i="35" s="1"/>
  <c r="F18" i="35"/>
  <c r="H18" i="35" s="1"/>
  <c r="G17" i="35"/>
  <c r="I17" i="35" s="1"/>
  <c r="F17" i="35"/>
  <c r="H17" i="35" s="1"/>
  <c r="G16" i="35"/>
  <c r="I16" i="35" s="1"/>
  <c r="F16" i="35"/>
  <c r="H16" i="35" s="1"/>
  <c r="I15" i="35"/>
  <c r="G15" i="35"/>
  <c r="F15" i="35"/>
  <c r="H15" i="35" s="1"/>
  <c r="G14" i="35"/>
  <c r="I14" i="35" s="1"/>
  <c r="F14" i="35"/>
  <c r="H14" i="35" s="1"/>
  <c r="G13" i="35"/>
  <c r="I13" i="35" s="1"/>
  <c r="F13" i="35"/>
  <c r="H13" i="35" s="1"/>
  <c r="G12" i="35"/>
  <c r="I12" i="35" s="1"/>
  <c r="F12" i="35"/>
  <c r="H12" i="35" s="1"/>
  <c r="I11" i="35"/>
  <c r="G11" i="35"/>
  <c r="F11" i="35"/>
  <c r="H11" i="35" s="1"/>
  <c r="G10" i="35"/>
  <c r="I10" i="35" s="1"/>
  <c r="F10" i="35"/>
  <c r="H10" i="35" s="1"/>
  <c r="G9" i="35"/>
  <c r="G38" i="35" s="1"/>
  <c r="F9" i="35"/>
  <c r="F38" i="35" s="1"/>
  <c r="AB12" i="6" l="1"/>
  <c r="AA12" i="6"/>
  <c r="Y12" i="6"/>
  <c r="X12" i="6"/>
  <c r="W12" i="6"/>
  <c r="V12" i="6"/>
  <c r="U12" i="6"/>
  <c r="T12" i="6"/>
  <c r="S12" i="6"/>
  <c r="R12" i="6"/>
  <c r="Q12" i="6"/>
  <c r="Z12" i="6"/>
  <c r="H9" i="42"/>
  <c r="H43" i="42" s="1"/>
  <c r="I9" i="42"/>
  <c r="I43" i="42" s="1"/>
  <c r="H37" i="41"/>
  <c r="I9" i="41"/>
  <c r="I37" i="41" s="1"/>
  <c r="H9" i="40"/>
  <c r="H42" i="40" s="1"/>
  <c r="I9" i="40"/>
  <c r="I42" i="40" s="1"/>
  <c r="H9" i="39"/>
  <c r="H34" i="39" s="1"/>
  <c r="I9" i="39"/>
  <c r="I34" i="39" s="1"/>
  <c r="H9" i="38"/>
  <c r="H41" i="38" s="1"/>
  <c r="I9" i="38"/>
  <c r="I41" i="38" s="1"/>
  <c r="I40" i="37"/>
  <c r="F40" i="37"/>
  <c r="H9" i="36"/>
  <c r="H15" i="36"/>
  <c r="H19" i="36"/>
  <c r="H23" i="36"/>
  <c r="H27" i="36"/>
  <c r="H31" i="36"/>
  <c r="I9" i="36"/>
  <c r="I35" i="36" s="1"/>
  <c r="H11" i="36"/>
  <c r="H9" i="35"/>
  <c r="H38" i="35" s="1"/>
  <c r="I9" i="35"/>
  <c r="I38" i="35" s="1"/>
  <c r="H35" i="36" l="1"/>
  <c r="E32" i="34" l="1"/>
  <c r="D32" i="34"/>
  <c r="C32" i="34"/>
  <c r="G31" i="34"/>
  <c r="I31" i="34" s="1"/>
  <c r="F31" i="34"/>
  <c r="H31" i="34" s="1"/>
  <c r="G30" i="34"/>
  <c r="I30" i="34" s="1"/>
  <c r="F30" i="34"/>
  <c r="H30" i="34" s="1"/>
  <c r="I29" i="34"/>
  <c r="G29" i="34"/>
  <c r="F29" i="34"/>
  <c r="H29" i="34" s="1"/>
  <c r="G28" i="34"/>
  <c r="I28" i="34" s="1"/>
  <c r="F28" i="34"/>
  <c r="H28" i="34" s="1"/>
  <c r="G27" i="34"/>
  <c r="I27" i="34" s="1"/>
  <c r="F27" i="34"/>
  <c r="H27" i="34" s="1"/>
  <c r="G26" i="34"/>
  <c r="I26" i="34" s="1"/>
  <c r="F26" i="34"/>
  <c r="H26" i="34" s="1"/>
  <c r="I25" i="34"/>
  <c r="G25" i="34"/>
  <c r="F25" i="34"/>
  <c r="H25" i="34" s="1"/>
  <c r="G24" i="34"/>
  <c r="I24" i="34" s="1"/>
  <c r="F24" i="34"/>
  <c r="H24" i="34" s="1"/>
  <c r="G23" i="34"/>
  <c r="I23" i="34" s="1"/>
  <c r="F23" i="34"/>
  <c r="H23" i="34" s="1"/>
  <c r="G22" i="34"/>
  <c r="I22" i="34" s="1"/>
  <c r="F22" i="34"/>
  <c r="H22" i="34" s="1"/>
  <c r="I21" i="34"/>
  <c r="G21" i="34"/>
  <c r="F21" i="34"/>
  <c r="H21" i="34" s="1"/>
  <c r="G20" i="34"/>
  <c r="I20" i="34" s="1"/>
  <c r="F20" i="34"/>
  <c r="H20" i="34" s="1"/>
  <c r="G19" i="34"/>
  <c r="I19" i="34" s="1"/>
  <c r="F19" i="34"/>
  <c r="H19" i="34" s="1"/>
  <c r="G18" i="34"/>
  <c r="I18" i="34" s="1"/>
  <c r="F18" i="34"/>
  <c r="H18" i="34" s="1"/>
  <c r="I17" i="34"/>
  <c r="G17" i="34"/>
  <c r="F17" i="34"/>
  <c r="H17" i="34" s="1"/>
  <c r="G16" i="34"/>
  <c r="I16" i="34" s="1"/>
  <c r="F16" i="34"/>
  <c r="H16" i="34" s="1"/>
  <c r="G15" i="34"/>
  <c r="I15" i="34" s="1"/>
  <c r="F15" i="34"/>
  <c r="H15" i="34" s="1"/>
  <c r="G14" i="34"/>
  <c r="I14" i="34" s="1"/>
  <c r="F14" i="34"/>
  <c r="H14" i="34" s="1"/>
  <c r="I13" i="34"/>
  <c r="G13" i="34"/>
  <c r="F13" i="34"/>
  <c r="H13" i="34" s="1"/>
  <c r="G12" i="34"/>
  <c r="I12" i="34" s="1"/>
  <c r="F12" i="34"/>
  <c r="H12" i="34" s="1"/>
  <c r="G11" i="34"/>
  <c r="I11" i="34" s="1"/>
  <c r="F11" i="34"/>
  <c r="H11" i="34" s="1"/>
  <c r="G10" i="34"/>
  <c r="I10" i="34" s="1"/>
  <c r="F10" i="34"/>
  <c r="H10" i="34" s="1"/>
  <c r="I9" i="34"/>
  <c r="G9" i="34"/>
  <c r="G32" i="34" s="1"/>
  <c r="F9" i="34"/>
  <c r="H9" i="34" s="1"/>
  <c r="I32" i="34" l="1"/>
  <c r="H32" i="34"/>
  <c r="F32" i="34"/>
  <c r="AR9" i="6" l="1"/>
  <c r="AR8" i="6"/>
  <c r="P9" i="6"/>
  <c r="AE9" i="6" s="1"/>
  <c r="P8" i="6"/>
  <c r="AE8" i="6" s="1"/>
  <c r="P7" i="6"/>
  <c r="AE7" i="6" s="1"/>
  <c r="P58" i="6" l="1"/>
  <c r="P52" i="6"/>
  <c r="P53" i="6"/>
  <c r="P54" i="6"/>
  <c r="P55" i="6"/>
  <c r="P56" i="6"/>
  <c r="P51" i="6"/>
  <c r="P49" i="6"/>
  <c r="P48" i="6"/>
  <c r="S6" i="6" l="1"/>
  <c r="AL3" i="6"/>
  <c r="AN3" i="6"/>
  <c r="Y7" i="6"/>
  <c r="AB7" i="6"/>
  <c r="S7" i="6" l="1"/>
  <c r="R6" i="6"/>
  <c r="Z6" i="6"/>
  <c r="X6" i="6"/>
  <c r="AA6" i="6"/>
  <c r="T7" i="6"/>
  <c r="U7" i="6"/>
  <c r="T6" i="6"/>
  <c r="AB6" i="6"/>
  <c r="U6" i="6"/>
  <c r="Q6" i="6"/>
  <c r="V6" i="6"/>
  <c r="Y6" i="6"/>
  <c r="W6" i="6"/>
  <c r="AA7" i="6"/>
  <c r="W7" i="6"/>
  <c r="AM3" i="6"/>
  <c r="Z7" i="6"/>
  <c r="V7" i="6"/>
  <c r="AC9" i="6"/>
  <c r="X7" i="6"/>
  <c r="R7" i="6"/>
  <c r="Q7" i="6"/>
  <c r="AC8" i="6"/>
  <c r="N9" i="6"/>
  <c r="N8" i="6"/>
  <c r="AF3" i="6"/>
  <c r="AF4" i="6" s="1"/>
  <c r="AQ3" i="6"/>
  <c r="AI3" i="6"/>
  <c r="AI4" i="6" s="1"/>
  <c r="AK3" i="6"/>
  <c r="AP3" i="6"/>
  <c r="AH3" i="6"/>
  <c r="AH4" i="6" s="1"/>
  <c r="AJ3" i="6"/>
  <c r="AO3" i="6"/>
  <c r="AG4" i="6"/>
  <c r="O5" i="9" l="1"/>
  <c r="G9" i="9"/>
  <c r="G14" i="9" l="1"/>
  <c r="Q1" i="6"/>
  <c r="R1" i="6"/>
  <c r="G10" i="9"/>
  <c r="G12" i="9"/>
  <c r="J9" i="9"/>
  <c r="AA10" i="6"/>
  <c r="AA1" i="6"/>
  <c r="O12" i="9"/>
  <c r="J12" i="9"/>
  <c r="T10" i="6"/>
  <c r="R10" i="6"/>
  <c r="Z10" i="6"/>
  <c r="AB10" i="6"/>
  <c r="S10" i="6"/>
  <c r="N13" i="6"/>
  <c r="N14" i="6"/>
  <c r="X10" i="6"/>
  <c r="Y10" i="6"/>
  <c r="W10" i="6"/>
  <c r="AC16" i="6"/>
  <c r="AC26" i="6"/>
  <c r="N15" i="6"/>
  <c r="N17" i="6"/>
  <c r="AF10" i="6"/>
  <c r="AH10" i="6"/>
  <c r="AR13" i="6"/>
  <c r="AR17" i="6"/>
  <c r="N7" i="6"/>
  <c r="N3" i="6"/>
  <c r="N18" i="6"/>
  <c r="V10" i="6"/>
  <c r="N16" i="6"/>
  <c r="AR26" i="6"/>
  <c r="U10" i="6"/>
  <c r="AG10" i="6"/>
  <c r="AC5" i="6"/>
  <c r="N5" i="6"/>
  <c r="AC7" i="6"/>
  <c r="AC3" i="6"/>
  <c r="N26" i="6"/>
  <c r="Q10" i="6"/>
  <c r="T1" i="6"/>
  <c r="W1" i="6"/>
  <c r="Y1" i="6"/>
  <c r="AQ10" i="6"/>
  <c r="AI10" i="6"/>
  <c r="AN10" i="6"/>
  <c r="AJ10" i="6"/>
  <c r="AL10" i="6"/>
  <c r="J14" i="9"/>
  <c r="J10" i="9"/>
  <c r="AR15" i="6"/>
  <c r="V1" i="6"/>
  <c r="AM10" i="6"/>
  <c r="X1" i="6"/>
  <c r="S1" i="6"/>
  <c r="O14" i="9"/>
  <c r="F5" i="9"/>
  <c r="AK10" i="6"/>
  <c r="AB1" i="6"/>
  <c r="Z1" i="6"/>
  <c r="U1" i="6"/>
  <c r="O9" i="9"/>
  <c r="O10" i="9"/>
  <c r="AP10" i="6"/>
  <c r="AR3" i="6"/>
  <c r="P14" i="9" l="1"/>
  <c r="K14" i="9"/>
  <c r="P10" i="9"/>
  <c r="P12" i="9"/>
  <c r="K12" i="9"/>
  <c r="K10" i="9"/>
  <c r="H10" i="9"/>
  <c r="H12" i="9"/>
  <c r="H14" i="9"/>
  <c r="Q12" i="9"/>
  <c r="L12" i="9"/>
  <c r="AR7" i="6"/>
  <c r="AR10" i="6" s="1"/>
  <c r="AR16" i="6"/>
  <c r="AO10" i="6"/>
  <c r="AR14" i="6"/>
  <c r="AR5" i="6"/>
  <c r="AR18" i="6"/>
  <c r="AC10" i="6"/>
  <c r="Q10" i="9"/>
  <c r="L14" i="9"/>
  <c r="L10" i="9"/>
  <c r="Q14" i="9"/>
  <c r="R10" i="9" l="1"/>
  <c r="M10" i="9"/>
  <c r="M14" i="9"/>
  <c r="R14" i="9"/>
  <c r="M12" i="9"/>
  <c r="R12" i="9"/>
  <c r="AC17" i="6" l="1"/>
  <c r="AC15" i="6"/>
  <c r="AC18" i="6"/>
  <c r="AC14" i="6" l="1"/>
  <c r="AC13" i="6" l="1"/>
  <c r="J16" i="9"/>
  <c r="B23" i="6"/>
  <c r="B27" i="6" s="1"/>
  <c r="B20" i="6"/>
  <c r="B22" i="6"/>
  <c r="B24" i="6" l="1"/>
  <c r="B29" i="6"/>
  <c r="B30" i="6" l="1"/>
  <c r="C22" i="6"/>
  <c r="E23" i="6"/>
  <c r="E24" i="6" s="1"/>
  <c r="L23" i="6"/>
  <c r="L24" i="6" s="1"/>
  <c r="E20" i="6"/>
  <c r="E22" i="6"/>
  <c r="H23" i="6"/>
  <c r="H24" i="6" s="1"/>
  <c r="I23" i="6"/>
  <c r="I27" i="6" s="1"/>
  <c r="I29" i="6" s="1"/>
  <c r="I30" i="6" s="1"/>
  <c r="J22" i="6"/>
  <c r="H20" i="6"/>
  <c r="H22" i="6"/>
  <c r="I20" i="6"/>
  <c r="I22" i="6"/>
  <c r="G22" i="6"/>
  <c r="M23" i="6"/>
  <c r="M27" i="6" s="1"/>
  <c r="M29" i="6" s="1"/>
  <c r="M30" i="6" s="1"/>
  <c r="K22" i="6"/>
  <c r="D23" i="6"/>
  <c r="D24" i="6" s="1"/>
  <c r="G20" i="6"/>
  <c r="G23" i="6"/>
  <c r="G27" i="6" s="1"/>
  <c r="G29" i="6" s="1"/>
  <c r="G30" i="6" s="1"/>
  <c r="L20" i="6"/>
  <c r="L22" i="6"/>
  <c r="F22" i="6"/>
  <c r="D20" i="6"/>
  <c r="D22" i="6"/>
  <c r="J20" i="6"/>
  <c r="J23" i="6"/>
  <c r="J24" i="6" s="1"/>
  <c r="N12" i="6"/>
  <c r="L16" i="9"/>
  <c r="C20" i="6"/>
  <c r="C23" i="6"/>
  <c r="C27" i="6" s="1"/>
  <c r="M20" i="6"/>
  <c r="M22" i="6"/>
  <c r="F20" i="6"/>
  <c r="F23" i="6"/>
  <c r="F27" i="6" s="1"/>
  <c r="F29" i="6" s="1"/>
  <c r="F30" i="6" s="1"/>
  <c r="K20" i="6"/>
  <c r="K23" i="6"/>
  <c r="K24" i="6" s="1"/>
  <c r="I24" i="6" l="1"/>
  <c r="N22" i="6"/>
  <c r="G24" i="6"/>
  <c r="N23" i="6"/>
  <c r="C24" i="6"/>
  <c r="L27" i="6"/>
  <c r="L29" i="6" s="1"/>
  <c r="L30" i="6" s="1"/>
  <c r="M24" i="6"/>
  <c r="D27" i="6"/>
  <c r="D29" i="6" s="1"/>
  <c r="D30" i="6" s="1"/>
  <c r="C29" i="6"/>
  <c r="J18" i="9" s="1"/>
  <c r="F24" i="6"/>
  <c r="J27" i="6"/>
  <c r="J29" i="6" s="1"/>
  <c r="J30" i="6" s="1"/>
  <c r="K27" i="6"/>
  <c r="K29" i="6" s="1"/>
  <c r="K30" i="6" s="1"/>
  <c r="E27" i="6"/>
  <c r="E29" i="6" s="1"/>
  <c r="E30" i="6" s="1"/>
  <c r="H27" i="6"/>
  <c r="H29" i="6" s="1"/>
  <c r="H30" i="6" s="1"/>
  <c r="N27" i="6" l="1"/>
  <c r="N29" i="6"/>
  <c r="L18" i="9"/>
  <c r="C30" i="6"/>
  <c r="AF22" i="6"/>
  <c r="AF20" i="6"/>
  <c r="AF23" i="6"/>
  <c r="AF27" i="6" l="1"/>
  <c r="AF24" i="6"/>
  <c r="AF29" i="6" l="1"/>
  <c r="AF30" i="6" l="1"/>
  <c r="AG22" i="6"/>
  <c r="AP23" i="6"/>
  <c r="AP20" i="6"/>
  <c r="AP22" i="6"/>
  <c r="AH22" i="6"/>
  <c r="AK23" i="6"/>
  <c r="AK24" i="6" s="1"/>
  <c r="AJ22" i="6"/>
  <c r="AJ20" i="6"/>
  <c r="AJ23" i="6"/>
  <c r="AJ24" i="6" s="1"/>
  <c r="O16" i="9"/>
  <c r="AM22" i="6"/>
  <c r="AQ22" i="6"/>
  <c r="AO22" i="6"/>
  <c r="AI23" i="6"/>
  <c r="AI24" i="6" s="1"/>
  <c r="AG23" i="6"/>
  <c r="AG27" i="6" s="1"/>
  <c r="AO20" i="6"/>
  <c r="AO23" i="6"/>
  <c r="AO24" i="6" s="1"/>
  <c r="AH20" i="6"/>
  <c r="AH23" i="6"/>
  <c r="AI20" i="6"/>
  <c r="AI22" i="6"/>
  <c r="AR12" i="6"/>
  <c r="AG20" i="6"/>
  <c r="Q16" i="9"/>
  <c r="AL23" i="6"/>
  <c r="AM20" i="6"/>
  <c r="AM23" i="6"/>
  <c r="AM27" i="6" s="1"/>
  <c r="AM29" i="6" s="1"/>
  <c r="AN22" i="6"/>
  <c r="AL20" i="6"/>
  <c r="AL22" i="6"/>
  <c r="AK20" i="6"/>
  <c r="AK22" i="6"/>
  <c r="AQ20" i="6"/>
  <c r="AQ23" i="6"/>
  <c r="AQ24" i="6" s="1"/>
  <c r="AN20" i="6"/>
  <c r="AN23" i="6"/>
  <c r="AR22" i="6" l="1"/>
  <c r="AM24" i="6"/>
  <c r="AG24" i="6"/>
  <c r="AN24" i="6"/>
  <c r="AN27" i="6"/>
  <c r="AN29" i="6" s="1"/>
  <c r="AN30" i="6" s="1"/>
  <c r="AR19" i="6"/>
  <c r="AH24" i="6"/>
  <c r="AH27" i="6"/>
  <c r="AH29" i="6" s="1"/>
  <c r="AH30" i="6" s="1"/>
  <c r="AQ27" i="6"/>
  <c r="AQ29" i="6" s="1"/>
  <c r="AQ30" i="6" s="1"/>
  <c r="AP27" i="6"/>
  <c r="AP29" i="6" s="1"/>
  <c r="AP30" i="6" s="1"/>
  <c r="AJ27" i="6"/>
  <c r="AK27" i="6"/>
  <c r="AK29" i="6" s="1"/>
  <c r="AK30" i="6" s="1"/>
  <c r="AO27" i="6"/>
  <c r="AO29" i="6" s="1"/>
  <c r="AO30" i="6" s="1"/>
  <c r="AL27" i="6"/>
  <c r="AL29" i="6" s="1"/>
  <c r="AL30" i="6" s="1"/>
  <c r="AI27" i="6"/>
  <c r="AI29" i="6" s="1"/>
  <c r="AI30" i="6" s="1"/>
  <c r="AM30" i="6"/>
  <c r="AG29" i="6"/>
  <c r="AR23" i="6"/>
  <c r="AP24" i="6"/>
  <c r="AL24" i="6"/>
  <c r="AR27" i="6" l="1"/>
  <c r="AJ29" i="6"/>
  <c r="Q18" i="9"/>
  <c r="AG30" i="6"/>
  <c r="AR29" i="6"/>
  <c r="AR30" i="6" s="1"/>
  <c r="Q22" i="6"/>
  <c r="Q20" i="6"/>
  <c r="Q23" i="6"/>
  <c r="Q24" i="6" s="1"/>
  <c r="AJ30" i="6" l="1"/>
  <c r="O18" i="9"/>
  <c r="Q27" i="6"/>
  <c r="Q29" i="6" s="1"/>
  <c r="Q30" i="6" s="1"/>
  <c r="R22" i="6"/>
  <c r="AC12" i="6"/>
  <c r="Y23" i="6"/>
  <c r="Y27" i="6" s="1"/>
  <c r="Y29" i="6" s="1"/>
  <c r="Y30" i="6" s="1"/>
  <c r="H16" i="9"/>
  <c r="R16" i="9" s="1"/>
  <c r="AA23" i="6"/>
  <c r="AA27" i="6" s="1"/>
  <c r="AA29" i="6" s="1"/>
  <c r="AA30" i="6" s="1"/>
  <c r="V23" i="6"/>
  <c r="V24" i="6" s="1"/>
  <c r="Z27" i="6"/>
  <c r="Z29" i="6" s="1"/>
  <c r="Z30" i="6" s="1"/>
  <c r="G16" i="9"/>
  <c r="P16" i="9" s="1"/>
  <c r="V20" i="6"/>
  <c r="V22" i="6"/>
  <c r="Z22" i="6"/>
  <c r="T22" i="6"/>
  <c r="Z20" i="6"/>
  <c r="Z23" i="6"/>
  <c r="Z24" i="6" s="1"/>
  <c r="AB22" i="6"/>
  <c r="S23" i="6"/>
  <c r="S27" i="6" s="1"/>
  <c r="S29" i="6" s="1"/>
  <c r="S30" i="6" s="1"/>
  <c r="X23" i="6"/>
  <c r="X24" i="6" s="1"/>
  <c r="W23" i="6"/>
  <c r="W24" i="6" s="1"/>
  <c r="AB20" i="6"/>
  <c r="AB23" i="6"/>
  <c r="AB24" i="6" s="1"/>
  <c r="X20" i="6"/>
  <c r="X22" i="6"/>
  <c r="R20" i="6"/>
  <c r="R23" i="6"/>
  <c r="AA20" i="6"/>
  <c r="AA22" i="6"/>
  <c r="U22" i="6"/>
  <c r="Y20" i="6"/>
  <c r="Y22" i="6"/>
  <c r="W20" i="6"/>
  <c r="W22" i="6"/>
  <c r="U20" i="6"/>
  <c r="U23" i="6"/>
  <c r="U27" i="6" s="1"/>
  <c r="U29" i="6" s="1"/>
  <c r="U30" i="6" s="1"/>
  <c r="T20" i="6"/>
  <c r="T23" i="6"/>
  <c r="T27" i="6" s="1"/>
  <c r="T29" i="6" s="1"/>
  <c r="T30" i="6" s="1"/>
  <c r="S20" i="6"/>
  <c r="S22" i="6"/>
  <c r="V27" i="6" l="1"/>
  <c r="V29" i="6" s="1"/>
  <c r="V30" i="6" s="1"/>
  <c r="X27" i="6"/>
  <c r="X29" i="6" s="1"/>
  <c r="AB27" i="6"/>
  <c r="AB29" i="6" s="1"/>
  <c r="AB30" i="6" s="1"/>
  <c r="AA24" i="6"/>
  <c r="Y24" i="6"/>
  <c r="W27" i="6"/>
  <c r="W29" i="6" s="1"/>
  <c r="W30" i="6" s="1"/>
  <c r="U24" i="6"/>
  <c r="S24" i="6"/>
  <c r="AC19" i="6"/>
  <c r="AC23" i="6"/>
  <c r="AC22" i="6"/>
  <c r="X30" i="6"/>
  <c r="T24" i="6"/>
  <c r="R27" i="6"/>
  <c r="R24" i="6"/>
  <c r="M16" i="9"/>
  <c r="K16" i="9"/>
  <c r="R29" i="6" l="1"/>
  <c r="G18" i="9" s="1"/>
  <c r="K18" i="9" s="1"/>
  <c r="AC27" i="6"/>
  <c r="P18" i="9" l="1"/>
  <c r="H18" i="9"/>
  <c r="R30" i="6"/>
  <c r="AC29" i="6"/>
  <c r="AC30" i="6" s="1"/>
  <c r="R18" i="9" l="1"/>
  <c r="M18" i="9"/>
</calcChain>
</file>

<file path=xl/sharedStrings.xml><?xml version="1.0" encoding="utf-8"?>
<sst xmlns="http://schemas.openxmlformats.org/spreadsheetml/2006/main" count="2411" uniqueCount="213">
  <si>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</si>
  <si>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</si>
  <si>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</si>
  <si>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</si>
  <si>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</si>
  <si>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</si>
  <si>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</si>
  <si>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</si>
  <si>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</si>
  <si>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</si>
  <si>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</si>
  <si>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</si>
  <si>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</si>
  <si>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Ingresos</t>
  </si>
  <si>
    <t>Gastos Indirectos</t>
  </si>
  <si>
    <t>Resultado Operativo</t>
  </si>
  <si>
    <t>Total Gastos</t>
  </si>
  <si>
    <t>Resultado de Explotación</t>
  </si>
  <si>
    <t>Resultado</t>
  </si>
  <si>
    <t>Mes</t>
  </si>
  <si>
    <t>Servicios Profesionales</t>
  </si>
  <si>
    <t>Ratio Personal</t>
  </si>
  <si>
    <t>Ratio gastos Indirectos</t>
  </si>
  <si>
    <t>Gasto Extraor / Finan</t>
  </si>
  <si>
    <t>Resultado Neto antes de I.S.</t>
  </si>
  <si>
    <t>Seguros</t>
  </si>
  <si>
    <t>%</t>
  </si>
  <si>
    <t>Acum</t>
  </si>
  <si>
    <t>Acum BG</t>
  </si>
  <si>
    <t xml:space="preserve"> </t>
  </si>
  <si>
    <t>Compras</t>
  </si>
  <si>
    <t>Varios</t>
  </si>
  <si>
    <t>Margen Bruto</t>
  </si>
  <si>
    <t>Margen bruto</t>
  </si>
  <si>
    <t>Inferior</t>
  </si>
  <si>
    <t>Superior</t>
  </si>
  <si>
    <t>Acum 19</t>
  </si>
  <si>
    <t>Suministros</t>
  </si>
  <si>
    <t>Sueldo CEO</t>
  </si>
  <si>
    <t>Salarios</t>
  </si>
  <si>
    <t>2021 Budget</t>
  </si>
  <si>
    <t>Margen Beneficio</t>
  </si>
  <si>
    <t>Sumas y saldos.</t>
  </si>
  <si>
    <t>Empresa: DOREIRA S.L.</t>
  </si>
  <si>
    <t>Período: de Enero     '20 a Enero     '20</t>
  </si>
  <si>
    <t>Fecha: 04/11/2020</t>
  </si>
  <si>
    <t>Período</t>
  </si>
  <si>
    <t>Acumulados</t>
  </si>
  <si>
    <t>Cuenta</t>
  </si>
  <si>
    <t>Descripción</t>
  </si>
  <si>
    <t>Saldo inicial</t>
  </si>
  <si>
    <t>Debe</t>
  </si>
  <si>
    <t>Haber</t>
  </si>
  <si>
    <t>Saldo deudor</t>
  </si>
  <si>
    <t>Saldo acreedor</t>
  </si>
  <si>
    <t>COMPRAS</t>
  </si>
  <si>
    <t>COMPRAS TRANSPORTE</t>
  </si>
  <si>
    <t>COMPRAS IMPUESTOS</t>
  </si>
  <si>
    <t>ALQ.LOCAL C/.ISLOTE FERMIN</t>
  </si>
  <si>
    <t>REPARACIONES Y CONSERVACIÓN</t>
  </si>
  <si>
    <t>SERVICIOS PROFESIONALES INDEP.</t>
  </si>
  <si>
    <t>PRIMAS DE SEGUROS</t>
  </si>
  <si>
    <t>SERV.BANCARIOS BANKIA</t>
  </si>
  <si>
    <t>SERV.BANCARIOS C.SIETE</t>
  </si>
  <si>
    <t>SUMINISTROS GASOIL</t>
  </si>
  <si>
    <t>SUMINISTROS AGUA</t>
  </si>
  <si>
    <t>SUMINISTROS ELECTRICIDAD</t>
  </si>
  <si>
    <t>GASTOS DIVERSOS</t>
  </si>
  <si>
    <t>GASTOS MAT.OFICINA</t>
  </si>
  <si>
    <t>GASTOS TELEFONO</t>
  </si>
  <si>
    <t>GASTOS VIAJES</t>
  </si>
  <si>
    <t>SUELDOS Y SALARIOS</t>
  </si>
  <si>
    <t>SALARIOS EN ESPECIE</t>
  </si>
  <si>
    <t>SEGURIDAD SOCIAL A CARGO DE LA</t>
  </si>
  <si>
    <t>INT.PTMO.RCI BANQUE S.A.</t>
  </si>
  <si>
    <t>INT.PTMO.C.SIETE Nº2238601351</t>
  </si>
  <si>
    <t>VENTAS</t>
  </si>
  <si>
    <t>DEVOLUCIONES DE VENTAS DE MERC</t>
  </si>
  <si>
    <t>Total nivel</t>
  </si>
  <si>
    <t>Período: de Mayo      '20 a Mayo      '20</t>
  </si>
  <si>
    <t>COMPRAS DE OTROS APROVISIONAMI</t>
  </si>
  <si>
    <t>DEVOLUCIONES DE COMPRAS DE MER</t>
  </si>
  <si>
    <t>OTROS TRIBUTOS</t>
  </si>
  <si>
    <t>INTE. DEUDAS CON ENT. CRÉDITO</t>
  </si>
  <si>
    <t>INT.PTMO.BANKIA Nº 24295623/43</t>
  </si>
  <si>
    <t>OTROS INGRESOS FINANCIEROS</t>
  </si>
  <si>
    <t>Período: de Marzo     '20 a Marzo     '20</t>
  </si>
  <si>
    <t>Período: de Junio     '20 a Junio     '20</t>
  </si>
  <si>
    <t>B PROCEDENTES INMOV. MATERIAL</t>
  </si>
  <si>
    <t>INGRESOS EXCEPCIONALES</t>
  </si>
  <si>
    <t>Período: de Julio     '20 a Julio     '20</t>
  </si>
  <si>
    <t>PUBLICID., PROPAGANDA Y RR.PP.</t>
  </si>
  <si>
    <t>Período: de Febrero   '20 a Febrero   '20</t>
  </si>
  <si>
    <t>Período: de Agosto    '20 a Agosto    '20</t>
  </si>
  <si>
    <t>TRABAJOS REALIZADOS POR OTRAS</t>
  </si>
  <si>
    <t>Período: de Abril     '20 a Abril     '20</t>
  </si>
  <si>
    <t>Período: de Septiembre'20 a Septiembre'20</t>
  </si>
  <si>
    <t>INTERESES DE DEUDAS, EMPRESAS</t>
  </si>
  <si>
    <t>Factura 1</t>
  </si>
  <si>
    <t>Pepito</t>
  </si>
  <si>
    <t>Alquiler</t>
  </si>
  <si>
    <t>Mantenimiento</t>
  </si>
  <si>
    <t>Teléfono</t>
  </si>
  <si>
    <t>Período: de Octubre   '19 a Octubre   '19</t>
  </si>
  <si>
    <t>INDEMNIZACIONES</t>
  </si>
  <si>
    <t>OTROS GASTOS FINANCIEROS</t>
  </si>
  <si>
    <t>GASTOS EXCEPCIONALES</t>
  </si>
  <si>
    <t>Período: de Noviembre '19 a Noviembre '19</t>
  </si>
  <si>
    <t>Período: de Mayo      '19 a Mayo      '19</t>
  </si>
  <si>
    <t>Período: de Marzo     '19 a Marzo     '19</t>
  </si>
  <si>
    <t>Período: de Junio     '19 a Junio     '19</t>
  </si>
  <si>
    <t>Período: de Febrero   '19 a Febrero   '19</t>
  </si>
  <si>
    <t>Período: de Julio     '19 a Julio     '19</t>
  </si>
  <si>
    <t>Período: de Enero     '19 a Enero     '19</t>
  </si>
  <si>
    <t>Período: de Diciembre '19 a Diciembre '19</t>
  </si>
  <si>
    <t>VARIACIÓN DE EXISTENCIAS DE ME</t>
  </si>
  <si>
    <t>IMPUESTO CORRIENTE</t>
  </si>
  <si>
    <t>AMORTIZACIÓN DEL INMOVILIZADO</t>
  </si>
  <si>
    <t>AMORTIZ. DE INV. INMOBILIARIAS</t>
  </si>
  <si>
    <t>DTOS. S/VTAS. P.P. MERCADERÍAS</t>
  </si>
  <si>
    <t>Período: de Agosto    '19 a Agosto    '19</t>
  </si>
  <si>
    <t>Período: de Abril     '19 a Abril     '19</t>
  </si>
  <si>
    <t>Período: de Septiembre'19 a Septiembre'19</t>
  </si>
  <si>
    <t>Sueldos</t>
  </si>
  <si>
    <t>Seguridad social</t>
  </si>
  <si>
    <t>INT.PTMO.</t>
  </si>
  <si>
    <t>INT.PTMO.BANKIA Nº</t>
  </si>
  <si>
    <t xml:space="preserve">INT.PTMO.BANKIA Nº </t>
  </si>
  <si>
    <t xml:space="preserve">INT.PTMO.C.SIETE </t>
  </si>
  <si>
    <t xml:space="preserve">INT.PTMO.BANKIA </t>
  </si>
  <si>
    <t>INT.PTMO.C.SIETE</t>
  </si>
  <si>
    <t>Referencia</t>
  </si>
  <si>
    <t>Fecha</t>
  </si>
  <si>
    <t>Cliente</t>
  </si>
  <si>
    <t>CIF/NIF del cliente</t>
  </si>
  <si>
    <t>Email del cliente</t>
  </si>
  <si>
    <t>Estado</t>
  </si>
  <si>
    <t>Total base</t>
  </si>
  <si>
    <t>Total impuestos</t>
  </si>
  <si>
    <t>Total importe</t>
  </si>
  <si>
    <t>Cliente 1</t>
  </si>
  <si>
    <t>Cobrada</t>
  </si>
  <si>
    <t>Cliente 2</t>
  </si>
  <si>
    <t>Parcialmente cobrada</t>
  </si>
  <si>
    <t>Cliente 3</t>
  </si>
  <si>
    <t>Pendiente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</si>
  <si>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</si>
  <si>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</si>
  <si>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</si>
  <si>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</si>
  <si>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</si>
  <si>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</si>
  <si>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</si>
  <si>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</si>
  <si>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</si>
  <si>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</si>
  <si>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</si>
  <si>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</si>
  <si>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</si>
  <si>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</si>
  <si>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</si>
  <si>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</si>
  <si>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</si>
  <si>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</si>
  <si>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</si>
  <si>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</si>
  <si>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</si>
  <si>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</si>
  <si>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</si>
  <si>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</si>
  <si>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</si>
  <si>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</si>
  <si>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</si>
  <si>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</si>
  <si>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</si>
  <si>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</si>
  <si>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</si>
  <si>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</si>
  <si>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</si>
  <si>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</si>
  <si>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</si>
  <si>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</si>
  <si>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</si>
  <si>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</si>
  <si>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</si>
  <si>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</si>
  <si>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</si>
  <si>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</si>
  <si>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</si>
  <si>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</si>
  <si>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</si>
  <si>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</si>
  <si>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</si>
  <si>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</si>
  <si>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Concepto</t>
  </si>
  <si>
    <t>Desglose</t>
  </si>
  <si>
    <t>Importe</t>
  </si>
  <si>
    <t>Coste Personal</t>
  </si>
  <si>
    <t>Serv Externalizados</t>
  </si>
  <si>
    <t>Otros Gastos</t>
  </si>
  <si>
    <t>FAC20/00100</t>
  </si>
  <si>
    <t>FAC20/00099</t>
  </si>
  <si>
    <t>FAC20/00098</t>
  </si>
  <si>
    <t>FAC20/00097</t>
  </si>
  <si>
    <t>FAC20/00096</t>
  </si>
  <si>
    <t>FAC20/00095</t>
  </si>
  <si>
    <t>FAC20/00094</t>
  </si>
  <si>
    <t>FAC20/00093</t>
  </si>
  <si>
    <t>FAC20/00092</t>
  </si>
  <si>
    <t>FAC20/00091</t>
  </si>
  <si>
    <t>FAC20/00090</t>
  </si>
  <si>
    <t>FAC20/00089</t>
  </si>
  <si>
    <t>FAC20/00088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</si>
</sst>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  <numFmt numFmtId="167" formatCode="00000000"/>
    <numFmt numFmtId="168" formatCode="#,##0.00;[Red]\-#,##0.00;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48"/>
      <color theme="0"/>
      <name val="Freestyle Script"/>
      <family val="4"/>
    </font>
    <font>
      <b/>
      <sz val="14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8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i/>
      <sz val="18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theme="9"/>
        <bgColor rgb="FFB6D7A8"/>
      </patternFill>
    </fill>
    <fill>
      <patternFill patternType="solid">
        <fgColor theme="9" tint="0.39997558519241921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9"/>
        <bgColor indexed="64"/>
      </patternFill>
    </fill>
    <fill>
      <patternFill patternType="solid">
        <fgColor rgb="FFFF9900"/>
        <bgColor rgb="FFFF9900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rgb="FF38761D"/>
      </patternFill>
    </fill>
    <fill>
      <patternFill patternType="solid">
        <fgColor theme="8" tint="0.59999389629810485"/>
        <bgColor rgb="FFB6D7A8"/>
      </patternFill>
    </fill>
    <fill>
      <patternFill patternType="solid">
        <fgColor theme="8" tint="0.59999389629810485"/>
        <bgColor rgb="FFFFF2CC"/>
      </patternFill>
    </fill>
    <fill>
      <patternFill patternType="solid">
        <fgColor theme="8" tint="-0.249977111117893"/>
        <bgColor rgb="FFB6D7A8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FFF2CC"/>
      </patternFill>
    </fill>
    <fill>
      <patternFill patternType="solid">
        <fgColor theme="7" tint="-0.499984740745262"/>
        <bgColor rgb="FF38761D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7" tint="0.59999389629810485"/>
        <bgColor rgb="FFFFF2CC"/>
      </patternFill>
    </fill>
    <fill>
      <patternFill patternType="solid">
        <fgColor theme="7" tint="-0.249977111117893"/>
        <bgColor rgb="FFB6D7A8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249977111117893"/>
        <bgColor rgb="FFFFF2CC"/>
      </patternFill>
    </fill>
    <fill>
      <patternFill patternType="solid">
        <fgColor rgb="FFFFFF00"/>
        <bgColor indexed="64"/>
      </patternFill>
    </fill>
    <fill>
      <patternFill patternType="solid">
        <fgColor rgb="FFC0FFC0"/>
        <bgColor indexed="64"/>
      </patternFill>
    </fill>
    <fill>
      <patternFill patternType="solid">
        <fgColor rgb="FFD6D7EE"/>
        <bgColor indexed="64"/>
      </patternFill>
    </fill>
    <fill>
      <patternFill patternType="solid">
        <fgColor rgb="FFFFFFC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0" fontId="17" fillId="0" borderId="0"/>
    <xf numFmtId="0" fontId="19" fillId="0" borderId="0" applyNumberFormat="0" applyFill="0" applyBorder="0" applyProtection="0"/>
    <xf numFmtId="0" fontId="20" fillId="0" borderId="0"/>
    <xf numFmtId="0" fontId="21" fillId="0" borderId="0"/>
    <xf numFmtId="0" fontId="6" fillId="0" borderId="0" applyNumberFormat="0" applyFill="0" applyBorder="0" applyAlignment="0" applyProtection="0"/>
  </cellStyleXfs>
  <cellXfs count="134">
    <xf numFmtId="0" fontId="0" fillId="0" borderId="0" xfId="0"/>
    <xf numFmtId="44" fontId="0" fillId="0" borderId="0" xfId="2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3" fontId="5" fillId="4" borderId="4" xfId="0" applyNumberFormat="1" applyFont="1" applyFill="1" applyBorder="1" applyAlignment="1">
      <alignment horizontal="center"/>
    </xf>
    <xf numFmtId="0" fontId="5" fillId="7" borderId="5" xfId="0" applyFont="1" applyFill="1" applyBorder="1"/>
    <xf numFmtId="3" fontId="5" fillId="7" borderId="6" xfId="0" applyNumberFormat="1" applyFont="1" applyFill="1" applyBorder="1" applyAlignment="1">
      <alignment horizontal="center"/>
    </xf>
    <xf numFmtId="3" fontId="5" fillId="7" borderId="7" xfId="0" applyNumberFormat="1" applyFont="1" applyFill="1" applyBorder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center"/>
    </xf>
    <xf numFmtId="0" fontId="6" fillId="0" borderId="0" xfId="0" applyFont="1"/>
    <xf numFmtId="9" fontId="7" fillId="0" borderId="0" xfId="0" applyNumberFormat="1" applyFont="1" applyAlignment="1">
      <alignment horizontal="center"/>
    </xf>
    <xf numFmtId="0" fontId="5" fillId="3" borderId="1" xfId="0" applyFont="1" applyFill="1" applyBorder="1"/>
    <xf numFmtId="165" fontId="5" fillId="8" borderId="1" xfId="1" applyNumberFormat="1" applyFont="1" applyFill="1" applyBorder="1" applyAlignment="1">
      <alignment horizontal="center"/>
    </xf>
    <xf numFmtId="0" fontId="5" fillId="9" borderId="3" xfId="0" applyFont="1" applyFill="1" applyBorder="1"/>
    <xf numFmtId="3" fontId="5" fillId="9" borderId="3" xfId="0" applyNumberFormat="1" applyFont="1" applyFill="1" applyBorder="1" applyAlignment="1">
      <alignment horizontal="center"/>
    </xf>
    <xf numFmtId="9" fontId="8" fillId="0" borderId="0" xfId="0" applyNumberFormat="1" applyFont="1" applyAlignment="1">
      <alignment horizontal="center"/>
    </xf>
    <xf numFmtId="9" fontId="6" fillId="0" borderId="0" xfId="3" applyFont="1" applyAlignment="1">
      <alignment horizontal="center"/>
    </xf>
    <xf numFmtId="9" fontId="6" fillId="6" borderId="0" xfId="3" applyFont="1" applyFill="1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5" fillId="5" borderId="1" xfId="0" applyFont="1" applyFill="1" applyBorder="1"/>
    <xf numFmtId="3" fontId="5" fillId="5" borderId="1" xfId="0" applyNumberFormat="1" applyFont="1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0" fontId="5" fillId="5" borderId="14" xfId="0" applyFont="1" applyFill="1" applyBorder="1"/>
    <xf numFmtId="3" fontId="5" fillId="5" borderId="2" xfId="0" applyNumberFormat="1" applyFont="1" applyFill="1" applyBorder="1" applyAlignment="1">
      <alignment horizontal="center"/>
    </xf>
    <xf numFmtId="3" fontId="5" fillId="4" borderId="15" xfId="0" applyNumberFormat="1" applyFont="1" applyFill="1" applyBorder="1" applyAlignment="1">
      <alignment horizontal="center"/>
    </xf>
    <xf numFmtId="0" fontId="0" fillId="0" borderId="1" xfId="0" applyBorder="1"/>
    <xf numFmtId="3" fontId="6" fillId="6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3" fontId="6" fillId="0" borderId="0" xfId="0" applyNumberFormat="1" applyFont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0" fontId="5" fillId="7" borderId="1" xfId="0" applyFont="1" applyFill="1" applyBorder="1"/>
    <xf numFmtId="3" fontId="5" fillId="7" borderId="1" xfId="0" applyNumberFormat="1" applyFont="1" applyFill="1" applyBorder="1" applyAlignment="1">
      <alignment horizontal="center"/>
    </xf>
    <xf numFmtId="0" fontId="11" fillId="10" borderId="8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/>
    </xf>
    <xf numFmtId="0" fontId="5" fillId="13" borderId="1" xfId="0" applyFont="1" applyFill="1" applyBorder="1"/>
    <xf numFmtId="3" fontId="5" fillId="13" borderId="1" xfId="0" applyNumberFormat="1" applyFont="1" applyFill="1" applyBorder="1" applyAlignment="1">
      <alignment horizontal="center"/>
    </xf>
    <xf numFmtId="3" fontId="5" fillId="14" borderId="1" xfId="0" applyNumberFormat="1" applyFont="1" applyFill="1" applyBorder="1" applyAlignment="1">
      <alignment horizontal="center"/>
    </xf>
    <xf numFmtId="0" fontId="5" fillId="13" borderId="14" xfId="0" applyFont="1" applyFill="1" applyBorder="1"/>
    <xf numFmtId="3" fontId="5" fillId="13" borderId="2" xfId="0" applyNumberFormat="1" applyFont="1" applyFill="1" applyBorder="1" applyAlignment="1">
      <alignment horizontal="center"/>
    </xf>
    <xf numFmtId="0" fontId="5" fillId="15" borderId="1" xfId="0" applyFont="1" applyFill="1" applyBorder="1"/>
    <xf numFmtId="165" fontId="5" fillId="16" borderId="1" xfId="1" applyNumberFormat="1" applyFont="1" applyFill="1" applyBorder="1" applyAlignment="1">
      <alignment horizontal="center"/>
    </xf>
    <xf numFmtId="3" fontId="5" fillId="17" borderId="4" xfId="0" applyNumberFormat="1" applyFont="1" applyFill="1" applyBorder="1" applyAlignment="1">
      <alignment horizontal="center"/>
    </xf>
    <xf numFmtId="0" fontId="4" fillId="18" borderId="2" xfId="0" applyFont="1" applyFill="1" applyBorder="1" applyAlignment="1">
      <alignment horizontal="center"/>
    </xf>
    <xf numFmtId="0" fontId="5" fillId="19" borderId="1" xfId="0" applyFont="1" applyFill="1" applyBorder="1"/>
    <xf numFmtId="3" fontId="5" fillId="19" borderId="1" xfId="0" applyNumberFormat="1" applyFont="1" applyFill="1" applyBorder="1" applyAlignment="1">
      <alignment horizontal="center"/>
    </xf>
    <xf numFmtId="3" fontId="5" fillId="20" borderId="1" xfId="0" applyNumberFormat="1" applyFont="1" applyFill="1" applyBorder="1" applyAlignment="1">
      <alignment horizontal="center"/>
    </xf>
    <xf numFmtId="0" fontId="5" fillId="19" borderId="14" xfId="0" applyFont="1" applyFill="1" applyBorder="1"/>
    <xf numFmtId="3" fontId="5" fillId="19" borderId="2" xfId="0" applyNumberFormat="1" applyFont="1" applyFill="1" applyBorder="1" applyAlignment="1">
      <alignment horizontal="center"/>
    </xf>
    <xf numFmtId="3" fontId="5" fillId="20" borderId="15" xfId="0" applyNumberFormat="1" applyFont="1" applyFill="1" applyBorder="1" applyAlignment="1">
      <alignment horizontal="center"/>
    </xf>
    <xf numFmtId="3" fontId="6" fillId="19" borderId="1" xfId="0" applyNumberFormat="1" applyFont="1" applyFill="1" applyBorder="1" applyAlignment="1">
      <alignment horizontal="center"/>
    </xf>
    <xf numFmtId="0" fontId="5" fillId="21" borderId="1" xfId="0" applyFont="1" applyFill="1" applyBorder="1"/>
    <xf numFmtId="165" fontId="5" fillId="22" borderId="1" xfId="1" applyNumberFormat="1" applyFont="1" applyFill="1" applyBorder="1" applyAlignment="1">
      <alignment horizontal="center"/>
    </xf>
    <xf numFmtId="3" fontId="5" fillId="23" borderId="4" xfId="0" applyNumberFormat="1" applyFont="1" applyFill="1" applyBorder="1" applyAlignment="1">
      <alignment horizontal="center"/>
    </xf>
    <xf numFmtId="3" fontId="0" fillId="0" borderId="0" xfId="0" applyNumberFormat="1"/>
    <xf numFmtId="0" fontId="2" fillId="10" borderId="16" xfId="0" applyFont="1" applyFill="1" applyBorder="1" applyAlignment="1">
      <alignment horizontal="center"/>
    </xf>
    <xf numFmtId="44" fontId="0" fillId="0" borderId="8" xfId="2" applyFont="1" applyBorder="1" applyAlignment="1">
      <alignment horizontal="center"/>
    </xf>
    <xf numFmtId="0" fontId="0" fillId="11" borderId="17" xfId="0" applyFill="1" applyBorder="1" applyAlignment="1">
      <alignment horizontal="center"/>
    </xf>
    <xf numFmtId="9" fontId="0" fillId="0" borderId="13" xfId="3" applyFont="1" applyBorder="1"/>
    <xf numFmtId="9" fontId="0" fillId="0" borderId="19" xfId="3" applyFont="1" applyBorder="1"/>
    <xf numFmtId="0" fontId="0" fillId="11" borderId="12" xfId="0" applyFill="1" applyBorder="1" applyAlignment="1">
      <alignment horizontal="center"/>
    </xf>
    <xf numFmtId="166" fontId="0" fillId="0" borderId="8" xfId="2" applyNumberFormat="1" applyFont="1" applyBorder="1" applyAlignment="1">
      <alignment horizontal="center"/>
    </xf>
    <xf numFmtId="166" fontId="0" fillId="0" borderId="13" xfId="2" applyNumberFormat="1" applyFont="1" applyBorder="1"/>
    <xf numFmtId="166" fontId="0" fillId="0" borderId="0" xfId="2" applyNumberFormat="1" applyFont="1"/>
    <xf numFmtId="166" fontId="0" fillId="0" borderId="19" xfId="2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18" borderId="1" xfId="0" applyFont="1" applyFill="1" applyBorder="1" applyAlignment="1">
      <alignment horizontal="center"/>
    </xf>
    <xf numFmtId="3" fontId="6" fillId="0" borderId="1" xfId="0" applyNumberFormat="1" applyFont="1" applyFill="1" applyBorder="1" applyAlignment="1">
      <alignment horizontal="center"/>
    </xf>
    <xf numFmtId="0" fontId="5" fillId="3" borderId="20" xfId="0" applyFont="1" applyFill="1" applyBorder="1"/>
    <xf numFmtId="3" fontId="5" fillId="3" borderId="20" xfId="0" applyNumberFormat="1" applyFont="1" applyFill="1" applyBorder="1" applyAlignment="1">
      <alignment horizontal="center"/>
    </xf>
    <xf numFmtId="3" fontId="5" fillId="4" borderId="20" xfId="0" applyNumberFormat="1" applyFont="1" applyFill="1" applyBorder="1" applyAlignment="1">
      <alignment horizontal="center"/>
    </xf>
    <xf numFmtId="0" fontId="5" fillId="19" borderId="20" xfId="0" applyFont="1" applyFill="1" applyBorder="1"/>
    <xf numFmtId="3" fontId="5" fillId="19" borderId="20" xfId="0" applyNumberFormat="1" applyFont="1" applyFill="1" applyBorder="1" applyAlignment="1">
      <alignment horizontal="center"/>
    </xf>
    <xf numFmtId="3" fontId="5" fillId="20" borderId="20" xfId="0" applyNumberFormat="1" applyFont="1" applyFill="1" applyBorder="1" applyAlignment="1">
      <alignment horizontal="center"/>
    </xf>
    <xf numFmtId="0" fontId="22" fillId="0" borderId="0" xfId="0" applyFont="1"/>
    <xf numFmtId="0" fontId="0" fillId="24" borderId="20" xfId="0" applyFill="1" applyBorder="1" applyAlignment="1">
      <alignment horizontal="center"/>
    </xf>
    <xf numFmtId="0" fontId="6" fillId="0" borderId="0" xfId="0" applyFont="1" applyAlignment="1">
      <alignment horizontal="right"/>
    </xf>
    <xf numFmtId="9" fontId="0" fillId="0" borderId="0" xfId="3" applyFont="1"/>
    <xf numFmtId="9" fontId="5" fillId="0" borderId="0" xfId="3" applyFont="1" applyAlignment="1">
      <alignment horizontal="center"/>
    </xf>
    <xf numFmtId="0" fontId="5" fillId="16" borderId="20" xfId="0" applyFont="1" applyFill="1" applyBorder="1"/>
    <xf numFmtId="3" fontId="5" fillId="16" borderId="20" xfId="0" applyNumberFormat="1" applyFont="1" applyFill="1" applyBorder="1" applyAlignment="1">
      <alignment horizontal="center"/>
    </xf>
    <xf numFmtId="0" fontId="23" fillId="0" borderId="0" xfId="0" applyFont="1" applyAlignment="1">
      <alignment horizontal="left"/>
    </xf>
    <xf numFmtId="0" fontId="16" fillId="0" borderId="0" xfId="0" applyFont="1"/>
    <xf numFmtId="0" fontId="0" fillId="25" borderId="0" xfId="0" applyFill="1"/>
    <xf numFmtId="0" fontId="0" fillId="26" borderId="0" xfId="0" applyFill="1"/>
    <xf numFmtId="0" fontId="24" fillId="25" borderId="0" xfId="0" applyFont="1" applyFill="1" applyAlignment="1">
      <alignment horizontal="center"/>
    </xf>
    <xf numFmtId="0" fontId="24" fillId="26" borderId="0" xfId="0" applyFont="1" applyFill="1" applyAlignment="1">
      <alignment horizontal="center"/>
    </xf>
    <xf numFmtId="0" fontId="24" fillId="27" borderId="21" xfId="0" applyFont="1" applyFill="1" applyBorder="1" applyAlignment="1">
      <alignment horizontal="center"/>
    </xf>
    <xf numFmtId="0" fontId="24" fillId="27" borderId="21" xfId="0" applyFont="1" applyFill="1" applyBorder="1" applyAlignment="1">
      <alignment horizontal="left"/>
    </xf>
    <xf numFmtId="0" fontId="24" fillId="25" borderId="21" xfId="0" applyFont="1" applyFill="1" applyBorder="1" applyAlignment="1">
      <alignment horizontal="right"/>
    </xf>
    <xf numFmtId="0" fontId="24" fillId="26" borderId="21" xfId="0" applyFont="1" applyFill="1" applyBorder="1" applyAlignment="1">
      <alignment horizontal="right"/>
    </xf>
    <xf numFmtId="167" fontId="25" fillId="0" borderId="0" xfId="0" applyNumberFormat="1" applyFont="1" applyAlignment="1">
      <alignment horizontal="center"/>
    </xf>
    <xf numFmtId="168" fontId="0" fillId="25" borderId="0" xfId="0" applyNumberFormat="1" applyFill="1"/>
    <xf numFmtId="168" fontId="0" fillId="26" borderId="0" xfId="0" applyNumberFormat="1" applyFill="1"/>
    <xf numFmtId="0" fontId="16" fillId="0" borderId="0" xfId="0" applyFont="1" applyAlignment="1">
      <alignment horizontal="right"/>
    </xf>
    <xf numFmtId="168" fontId="16" fillId="0" borderId="0" xfId="0" applyNumberFormat="1" applyFont="1" applyAlignment="1">
      <alignment horizontal="right"/>
    </xf>
    <xf numFmtId="1" fontId="25" fillId="0" borderId="0" xfId="0" applyNumberFormat="1" applyFont="1" applyAlignment="1">
      <alignment horizontal="center"/>
    </xf>
    <xf numFmtId="1" fontId="25" fillId="24" borderId="0" xfId="0" applyNumberFormat="1" applyFont="1" applyFill="1" applyAlignment="1">
      <alignment horizontal="center"/>
    </xf>
    <xf numFmtId="0" fontId="0" fillId="24" borderId="0" xfId="0" applyFill="1"/>
    <xf numFmtId="1" fontId="25" fillId="0" borderId="0" xfId="0" applyNumberFormat="1" applyFont="1" applyFill="1" applyAlignment="1">
      <alignment horizontal="center"/>
    </xf>
    <xf numFmtId="0" fontId="0" fillId="0" borderId="0" xfId="0" applyFill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9" fontId="6" fillId="28" borderId="0" xfId="3" applyFont="1" applyFill="1" applyAlignment="1">
      <alignment horizontal="center"/>
    </xf>
    <xf numFmtId="9" fontId="7" fillId="28" borderId="0" xfId="0" applyNumberFormat="1" applyFont="1" applyFill="1" applyAlignment="1">
      <alignment horizontal="center"/>
    </xf>
    <xf numFmtId="0" fontId="2" fillId="29" borderId="0" xfId="4" applyFont="1" applyFill="1"/>
    <xf numFmtId="0" fontId="18" fillId="0" borderId="0" xfId="4"/>
    <xf numFmtId="14" fontId="18" fillId="0" borderId="0" xfId="4" applyNumberFormat="1"/>
    <xf numFmtId="0" fontId="18" fillId="30" borderId="0" xfId="4" applyFill="1"/>
    <xf numFmtId="0" fontId="2" fillId="29" borderId="22" xfId="4" applyFont="1" applyFill="1" applyBorder="1" applyAlignment="1">
      <alignment horizontal="center"/>
    </xf>
    <xf numFmtId="0" fontId="2" fillId="29" borderId="23" xfId="4" applyFont="1" applyFill="1" applyBorder="1" applyAlignment="1">
      <alignment horizontal="center"/>
    </xf>
    <xf numFmtId="0" fontId="2" fillId="29" borderId="24" xfId="4" applyFont="1" applyFill="1" applyBorder="1" applyAlignment="1">
      <alignment horizontal="center"/>
    </xf>
    <xf numFmtId="0" fontId="18" fillId="0" borderId="25" xfId="4" applyBorder="1"/>
    <xf numFmtId="0" fontId="18" fillId="0" borderId="26" xfId="4" applyBorder="1"/>
    <xf numFmtId="14" fontId="18" fillId="0" borderId="26" xfId="4" applyNumberFormat="1" applyBorder="1"/>
    <xf numFmtId="14" fontId="18" fillId="30" borderId="26" xfId="4" applyNumberFormat="1" applyFill="1" applyBorder="1" applyAlignment="1">
      <alignment horizontal="center"/>
    </xf>
    <xf numFmtId="4" fontId="18" fillId="0" borderId="27" xfId="4" applyNumberFormat="1" applyBorder="1" applyAlignment="1">
      <alignment horizontal="center"/>
    </xf>
    <xf numFmtId="14" fontId="18" fillId="31" borderId="26" xfId="4" applyNumberFormat="1" applyFill="1" applyBorder="1" applyAlignment="1">
      <alignment horizontal="center"/>
    </xf>
    <xf numFmtId="0" fontId="18" fillId="0" borderId="27" xfId="4" applyBorder="1"/>
    <xf numFmtId="0" fontId="18" fillId="0" borderId="28" xfId="4" applyBorder="1"/>
    <xf numFmtId="0" fontId="18" fillId="0" borderId="29" xfId="4" applyBorder="1"/>
    <xf numFmtId="0" fontId="18" fillId="0" borderId="30" xfId="4" applyBorder="1"/>
    <xf numFmtId="0" fontId="18" fillId="0" borderId="0" xfId="4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0" fillId="11" borderId="9" xfId="0" applyFont="1" applyFill="1" applyBorder="1" applyAlignment="1">
      <alignment horizontal="center" vertical="center" wrapText="1"/>
    </xf>
    <xf numFmtId="0" fontId="10" fillId="11" borderId="18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6" fontId="14" fillId="0" borderId="0" xfId="2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0" xfId="0" applyFont="1" applyFill="1" applyBorder="1" applyAlignment="1">
      <alignment horizontal="center"/>
    </xf>
  </cellXfs>
  <cellStyles count="10">
    <cellStyle name="Millares" xfId="1" builtinId="3"/>
    <cellStyle name="Moneda" xfId="2" builtinId="4"/>
    <cellStyle name="Normal" xfId="0" builtinId="0"/>
    <cellStyle name="Normal 2" xfId="4" xr:uid="{C73A1A06-2D24-42C0-83F4-03B55EF1507B}"/>
    <cellStyle name="Normal 3" xfId="5" xr:uid="{8C51AD3E-9DEF-4046-950A-E1D0ED3E61CE}"/>
    <cellStyle name="Normal 4" xfId="6" xr:uid="{49622B7F-3A8C-4D81-B7CB-4D5B26D7EDF0}"/>
    <cellStyle name="Normal 5" xfId="7" xr:uid="{729ACFBD-5649-45CA-B275-923D4EE01237}"/>
    <cellStyle name="Normal 6" xfId="8" xr:uid="{9F66E25A-BB59-4C74-9259-EF15039C59C2}"/>
    <cellStyle name="Normal 7" xfId="9" xr:uid="{5FF8B18C-EE3F-40FE-8FF8-B74706F268BC}"/>
    <cellStyle name="Porcentaje" xfId="3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Indicadores Mes</a:t>
            </a:r>
          </a:p>
        </c:rich>
      </c:tx>
      <c:layout>
        <c:manualLayout>
          <c:xMode val="edge"/>
          <c:yMode val="edge"/>
          <c:x val="0.30934388944937813"/>
          <c:y val="3.636363636363636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Febrero</c:v>
                </c:pt>
              </c:strCache>
            </c:strRef>
          </c:cat>
          <c:val>
            <c:numRef>
              <c:f>'Análisis Datos'!$G$10</c:f>
              <c:numCache>
                <c:formatCode>_-* #,##0\ "€"_-;\-* #,##0\ "€"_-;_-* "-"??\ "€"_-;_-@_-</c:formatCode>
                <c:ptCount val="1"/>
                <c:pt idx="0">
                  <c:v>48431.57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6C-4459-8583-417C034F082D}"/>
            </c:ext>
          </c:extLst>
        </c:ser>
        <c:ser>
          <c:idx val="4"/>
          <c:order val="1"/>
          <c:tx>
            <c:strRef>
              <c:f>'Análisis Datos'!$F$12</c:f>
              <c:strCache>
                <c:ptCount val="1"/>
                <c:pt idx="0">
                  <c:v>Compras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'Análisis Datos'!$G$12</c:f>
              <c:numCache>
                <c:formatCode>_-* #,##0\ "€"_-;\-* #,##0\ "€"_-;_-* "-"??\ "€"_-;_-@_-</c:formatCode>
                <c:ptCount val="1"/>
                <c:pt idx="0">
                  <c:v>63677.990000000005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4D-438C-81FB-25171DC1CF19}"/>
            </c:ext>
          </c:extLst>
        </c:ser>
        <c:ser>
          <c:idx val="1"/>
          <c:order val="2"/>
          <c:tx>
            <c:strRef>
              <c:f>'Análisis Datos'!$F$14</c:f>
              <c:strCache>
                <c:ptCount val="1"/>
                <c:pt idx="0">
                  <c:v>Salarios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Febrero</c:v>
                </c:pt>
              </c:strCache>
            </c:strRef>
          </c:cat>
          <c:val>
            <c:numRef>
              <c:f>'Análisis Datos'!$G$14</c:f>
              <c:numCache>
                <c:formatCode>_-* #,##0\ "€"_-;\-* #,##0\ "€"_-;_-* "-"??\ "€"_-;_-@_-</c:formatCode>
                <c:ptCount val="1"/>
                <c:pt idx="0">
                  <c:v>14961.23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6C-4459-8583-417C034F082D}"/>
            </c:ext>
          </c:extLst>
        </c:ser>
        <c:ser>
          <c:idx val="2"/>
          <c:order val="3"/>
          <c:tx>
            <c:strRef>
              <c:f>'Análisis Datos'!$F$16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Febrero</c:v>
                </c:pt>
              </c:strCache>
            </c:strRef>
          </c:cat>
          <c:val>
            <c:numRef>
              <c:f>'Análisis Datos'!$G$16</c:f>
              <c:numCache>
                <c:formatCode>_-* #,##0\ "€"_-;\-* #,##0\ "€"_-;_-* "-"??\ "€"_-;_-@_-</c:formatCode>
                <c:ptCount val="1"/>
                <c:pt idx="0">
                  <c:v>8782.94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6C-4459-8583-417C034F082D}"/>
            </c:ext>
          </c:extLst>
        </c:ser>
        <c:ser>
          <c:idx val="3"/>
          <c:order val="4"/>
          <c:tx>
            <c:strRef>
              <c:f>'Análisis Datos'!$F$18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Febrero</c:v>
                </c:pt>
              </c:strCache>
            </c:strRef>
          </c:cat>
          <c:val>
            <c:numRef>
              <c:f>'Análisis Datos'!$G$18</c:f>
              <c:numCache>
                <c:formatCode>_-* #,##0\ "€"_-;\-* #,##0\ "€"_-;_-* "-"??\ "€"_-;_-@_-</c:formatCode>
                <c:ptCount val="1"/>
                <c:pt idx="0">
                  <c:v>-38990.590000000011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D6C-4459-8583-417C034F082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Acumulados</a:t>
            </a:r>
          </a:p>
        </c:rich>
      </c:tx>
      <c:layout>
        <c:manualLayout>
          <c:xMode val="edge"/>
          <c:yMode val="edge"/>
          <c:x val="0.33783899309599696"/>
          <c:y val="6.9334904852064085E-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Datos'!$H$10</c:f>
              <c:numCache>
                <c:formatCode>_-* #,##0\ "€"_-;\-* #,##0\ "€"_-;_-* "-"??\ "€"_-;_-@_-</c:formatCode>
                <c:ptCount val="1"/>
                <c:pt idx="0">
                  <c:v>52482.340000000004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8-4CEB-8CDF-C78711E540CE}"/>
            </c:ext>
          </c:extLst>
        </c:ser>
        <c:ser>
          <c:idx val="4"/>
          <c:order val="1"/>
          <c:tx>
            <c:strRef>
              <c:f>'Análisis Datos'!$F$12</c:f>
              <c:strCache>
                <c:ptCount val="1"/>
                <c:pt idx="0">
                  <c:v>Compras</c:v>
                </c:pt>
              </c:strCache>
            </c:strRef>
          </c:tx>
          <c:spPr>
            <a:solidFill>
              <a:schemeClr val="accent5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'Análisis Datos'!$H$12</c:f>
              <c:numCache>
                <c:formatCode>_-* #,##0\ "€"_-;\-* #,##0\ "€"_-;_-* "-"??\ "€"_-;_-@_-</c:formatCode>
                <c:ptCount val="1"/>
                <c:pt idx="0">
                  <c:v>46009.020000000004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2A-4212-A31C-25B357E48CA7}"/>
            </c:ext>
          </c:extLst>
        </c:ser>
        <c:ser>
          <c:idx val="1"/>
          <c:order val="2"/>
          <c:tx>
            <c:strRef>
              <c:f>'Análisis Datos'!$F$14</c:f>
              <c:strCache>
                <c:ptCount val="1"/>
                <c:pt idx="0">
                  <c:v>Salarios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Datos'!$H$14</c:f>
              <c:numCache>
                <c:formatCode>_-* #,##0\ "€"_-;\-* #,##0\ "€"_-;_-* "-"??\ "€"_-;_-@_-</c:formatCode>
                <c:ptCount val="1"/>
                <c:pt idx="0">
                  <c:v>19542.150000000001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F8-4CEB-8CDF-C78711E540CE}"/>
            </c:ext>
          </c:extLst>
        </c:ser>
        <c:ser>
          <c:idx val="2"/>
          <c:order val="3"/>
          <c:tx>
            <c:strRef>
              <c:f>'Análisis Datos'!$F$16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Datos'!$H$16</c:f>
              <c:numCache>
                <c:formatCode>_-* #,##0\ "€"_-;\-* #,##0\ "€"_-;_-* "-"??\ "€"_-;_-@_-</c:formatCode>
                <c:ptCount val="1"/>
                <c:pt idx="0">
                  <c:v>9269.9600000000009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F8-4CEB-8CDF-C78711E540CE}"/>
            </c:ext>
          </c:extLst>
        </c:ser>
        <c:ser>
          <c:idx val="3"/>
          <c:order val="4"/>
          <c:tx>
            <c:strRef>
              <c:f>'Análisis Datos'!$F$18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6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Datos'!$H$18</c:f>
              <c:numCache>
                <c:formatCode>_-* #,##0\ "€"_-;\-* #,##0\ "€"_-;_-* "-"??\ "€"_-;_-@_-</c:formatCode>
                <c:ptCount val="1"/>
                <c:pt idx="0">
                  <c:v>-22338.79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F8-4CEB-8CDF-C78711E540C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Ingresos Vs Gastos 2020</a:t>
            </a:r>
          </a:p>
        </c:rich>
      </c:tx>
      <c:layout>
        <c:manualLayout>
          <c:xMode val="edge"/>
          <c:yMode val="edge"/>
          <c:x val="0.34694487236283145"/>
          <c:y val="1.643846708388620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1024348174054"/>
          <c:y val="6.0815493541455531E-2"/>
          <c:w val="0.86151855624026863"/>
          <c:h val="0.608187149777633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Resultados'!$Q$3:$AB$3</c:f>
              <c:numCache>
                <c:formatCode>#,##0</c:formatCode>
                <c:ptCount val="12"/>
                <c:pt idx="0">
                  <c:v>52482.340000000004</c:v>
                </c:pt>
                <c:pt idx="1">
                  <c:v>48431.57</c:v>
                </c:pt>
                <c:pt idx="2">
                  <c:v>74552.350000000006</c:v>
                </c:pt>
                <c:pt idx="3">
                  <c:v>0</c:v>
                </c:pt>
                <c:pt idx="4">
                  <c:v>26666</c:v>
                </c:pt>
                <c:pt idx="5">
                  <c:v>33851.519999999997</c:v>
                </c:pt>
                <c:pt idx="6">
                  <c:v>48049.75</c:v>
                </c:pt>
                <c:pt idx="7">
                  <c:v>118210.75</c:v>
                </c:pt>
                <c:pt idx="8">
                  <c:v>24391.45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4A-431E-AB45-BD8B11D2C3CC}"/>
            </c:ext>
          </c:extLst>
        </c:ser>
        <c:ser>
          <c:idx val="1"/>
          <c:order val="1"/>
          <c:tx>
            <c:strRef>
              <c:f>'Cta Resultados'!$P$22</c:f>
              <c:strCache>
                <c:ptCount val="1"/>
                <c:pt idx="0">
                  <c:v>Total Gastos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val>
            <c:numRef>
              <c:f>'Cta Resultados'!$Q$22:$AB$22</c:f>
              <c:numCache>
                <c:formatCode>_-* #,##0\ _€_-;\-* #,##0\ _€_-;_-* "-"??\ _€_-;_-@_-</c:formatCode>
                <c:ptCount val="12"/>
                <c:pt idx="0">
                  <c:v>74821.13</c:v>
                </c:pt>
                <c:pt idx="1">
                  <c:v>87422.16</c:v>
                </c:pt>
                <c:pt idx="2">
                  <c:v>76198.36</c:v>
                </c:pt>
                <c:pt idx="3">
                  <c:v>3327.21</c:v>
                </c:pt>
                <c:pt idx="4">
                  <c:v>32838.990000000005</c:v>
                </c:pt>
                <c:pt idx="5">
                  <c:v>16882.48</c:v>
                </c:pt>
                <c:pt idx="6">
                  <c:v>37878.619999999995</c:v>
                </c:pt>
                <c:pt idx="7">
                  <c:v>36506.74</c:v>
                </c:pt>
                <c:pt idx="8">
                  <c:v>25465.239999999998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5C3-436E-8FED-5193C18AA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575991840"/>
        <c:axId val="57599446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'Cta Resultados'!$P$29</c15:sqref>
                        </c15:formulaRef>
                      </c:ext>
                    </c:extLst>
                    <c:strCache>
                      <c:ptCount val="1"/>
                      <c:pt idx="0">
                        <c:v>Resultado Neto antes de I.S.</c:v>
                      </c:pt>
                    </c:strCache>
                  </c:strRef>
                </c:tx>
                <c:spPr>
                  <a:noFill/>
                  <a:ln w="9525" cap="flat" cmpd="sng" algn="ctr">
                    <a:solidFill>
                      <a:schemeClr val="accent3"/>
                    </a:solidFill>
                    <a:miter lim="800000"/>
                  </a:ln>
                  <a:effectLst>
                    <a:glow rad="63500">
                      <a:schemeClr val="accent3">
                        <a:satMod val="175000"/>
                        <a:alpha val="25000"/>
                      </a:schemeClr>
                    </a:glow>
                  </a:effectLst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'Cta Resultados'!$Q$29:$AB$29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-22338.79</c:v>
                      </c:pt>
                      <c:pt idx="1">
                        <c:v>-38990.590000000011</c:v>
                      </c:pt>
                      <c:pt idx="2">
                        <c:v>-1646.0099999999948</c:v>
                      </c:pt>
                      <c:pt idx="3">
                        <c:v>-3327.21</c:v>
                      </c:pt>
                      <c:pt idx="4">
                        <c:v>-6172.9900000000016</c:v>
                      </c:pt>
                      <c:pt idx="5">
                        <c:v>16969.039999999994</c:v>
                      </c:pt>
                      <c:pt idx="6">
                        <c:v>10171.130000000001</c:v>
                      </c:pt>
                      <c:pt idx="7">
                        <c:v>81704.010000000009</c:v>
                      </c:pt>
                      <c:pt idx="8">
                        <c:v>-1073.7899999999991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C-65C3-436E-8FED-5193C18AA3EA}"/>
                  </c:ext>
                </c:extLst>
              </c15:ser>
            </c15:filteredBarSeries>
          </c:ext>
        </c:extLst>
      </c:barChart>
      <c:catAx>
        <c:axId val="57599184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4464"/>
        <c:crosses val="autoZero"/>
        <c:auto val="1"/>
        <c:lblAlgn val="ctr"/>
        <c:lblOffset val="100"/>
        <c:noMultiLvlLbl val="0"/>
      </c:catAx>
      <c:valAx>
        <c:axId val="57599446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Desglose Gastos 2020</a:t>
            </a:r>
          </a:p>
        </c:rich>
      </c:tx>
      <c:layout>
        <c:manualLayout>
          <c:xMode val="edge"/>
          <c:yMode val="edge"/>
          <c:x val="0.2537685028214357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2528255080193295E-2"/>
          <c:y val="6.0150388889271614E-2"/>
          <c:w val="0.93972024421320621"/>
          <c:h val="0.603808290333914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Resultados'!$P$5</c:f>
              <c:strCache>
                <c:ptCount val="1"/>
                <c:pt idx="0">
                  <c:v>Compras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Resultados'!$Q$5:$AB$5</c:f>
              <c:numCache>
                <c:formatCode>#,##0</c:formatCode>
                <c:ptCount val="12"/>
                <c:pt idx="0">
                  <c:v>46009.020000000004</c:v>
                </c:pt>
                <c:pt idx="1">
                  <c:v>63677.990000000005</c:v>
                </c:pt>
                <c:pt idx="2">
                  <c:v>62259.48</c:v>
                </c:pt>
                <c:pt idx="3">
                  <c:v>17.79</c:v>
                </c:pt>
                <c:pt idx="4">
                  <c:v>25493.510000000002</c:v>
                </c:pt>
                <c:pt idx="5">
                  <c:v>3810.88</c:v>
                </c:pt>
                <c:pt idx="6">
                  <c:v>22423.549999999996</c:v>
                </c:pt>
                <c:pt idx="7">
                  <c:v>21968.42</c:v>
                </c:pt>
                <c:pt idx="8">
                  <c:v>3685.99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F2-4A3A-AA96-6320194AB5CE}"/>
            </c:ext>
          </c:extLst>
        </c:ser>
        <c:ser>
          <c:idx val="1"/>
          <c:order val="1"/>
          <c:tx>
            <c:strRef>
              <c:f>'Cta Resultados'!$P$7</c:f>
              <c:strCache>
                <c:ptCount val="1"/>
                <c:pt idx="0">
                  <c:v>Salarios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Resultados'!$Q$7:$AB$7</c:f>
              <c:numCache>
                <c:formatCode>#,##0</c:formatCode>
                <c:ptCount val="12"/>
                <c:pt idx="0">
                  <c:v>19542.150000000001</c:v>
                </c:pt>
                <c:pt idx="1">
                  <c:v>14961.23</c:v>
                </c:pt>
                <c:pt idx="2">
                  <c:v>9141.74</c:v>
                </c:pt>
                <c:pt idx="3">
                  <c:v>0</c:v>
                </c:pt>
                <c:pt idx="4">
                  <c:v>3052.85</c:v>
                </c:pt>
                <c:pt idx="5">
                  <c:v>8410.83</c:v>
                </c:pt>
                <c:pt idx="6">
                  <c:v>8789.41</c:v>
                </c:pt>
                <c:pt idx="7">
                  <c:v>9254.92</c:v>
                </c:pt>
                <c:pt idx="8">
                  <c:v>11520.49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F2-4A3A-AA96-6320194AB5CE}"/>
            </c:ext>
          </c:extLst>
        </c:ser>
        <c:ser>
          <c:idx val="2"/>
          <c:order val="2"/>
          <c:tx>
            <c:strRef>
              <c:f>'Cta Resultados'!$P$12</c:f>
              <c:strCache>
                <c:ptCount val="1"/>
                <c:pt idx="0">
                  <c:v>Gastos Indirectos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3"/>
              </a:solidFill>
              <a:miter lim="800000"/>
            </a:ln>
            <a:effectLst>
              <a:glow rad="63500">
                <a:schemeClr val="accent3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Resultados'!$Q$12:$AB$12</c:f>
              <c:numCache>
                <c:formatCode>#,##0</c:formatCode>
                <c:ptCount val="12"/>
                <c:pt idx="0">
                  <c:v>9269.9600000000009</c:v>
                </c:pt>
                <c:pt idx="1">
                  <c:v>8782.94</c:v>
                </c:pt>
                <c:pt idx="2">
                  <c:v>4797.1400000000003</c:v>
                </c:pt>
                <c:pt idx="3">
                  <c:v>3309.42</c:v>
                </c:pt>
                <c:pt idx="4">
                  <c:v>4292.63</c:v>
                </c:pt>
                <c:pt idx="5">
                  <c:v>4660.7699999999995</c:v>
                </c:pt>
                <c:pt idx="6">
                  <c:v>6665.66</c:v>
                </c:pt>
                <c:pt idx="7">
                  <c:v>5283.4</c:v>
                </c:pt>
                <c:pt idx="8">
                  <c:v>10258.76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F2-4A3A-AA96-6320194AB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37848824"/>
        <c:axId val="437847512"/>
      </c:barChart>
      <c:catAx>
        <c:axId val="43784882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7512"/>
        <c:crosses val="autoZero"/>
        <c:auto val="1"/>
        <c:lblAlgn val="ctr"/>
        <c:lblOffset val="100"/>
        <c:noMultiLvlLbl val="0"/>
      </c:catAx>
      <c:valAx>
        <c:axId val="43784751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8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Resultado Neto 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'Cta Resultados'!$P$29</c:f>
              <c:strCache>
                <c:ptCount val="1"/>
                <c:pt idx="0">
                  <c:v>Resultado Neto antes de I.S.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Resultados'!$Q$29:$AB$29</c:f>
              <c:numCache>
                <c:formatCode>#,##0</c:formatCode>
                <c:ptCount val="12"/>
                <c:pt idx="0">
                  <c:v>-22338.79</c:v>
                </c:pt>
                <c:pt idx="1">
                  <c:v>-38990.590000000011</c:v>
                </c:pt>
                <c:pt idx="2">
                  <c:v>-1646.0099999999948</c:v>
                </c:pt>
                <c:pt idx="3">
                  <c:v>-3327.21</c:v>
                </c:pt>
                <c:pt idx="4">
                  <c:v>-6172.9900000000016</c:v>
                </c:pt>
                <c:pt idx="5">
                  <c:v>16969.039999999994</c:v>
                </c:pt>
                <c:pt idx="6">
                  <c:v>10171.130000000001</c:v>
                </c:pt>
                <c:pt idx="7">
                  <c:v>81704.010000000009</c:v>
                </c:pt>
                <c:pt idx="8">
                  <c:v>-1073.7899999999991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FC-42A0-A9EB-0A326DA6F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1065664"/>
        <c:axId val="481072224"/>
      </c:lineChart>
      <c:catAx>
        <c:axId val="481065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72224"/>
        <c:crosses val="autoZero"/>
        <c:auto val="1"/>
        <c:lblAlgn val="ctr"/>
        <c:lblOffset val="100"/>
        <c:noMultiLvlLbl val="0"/>
      </c:catAx>
      <c:valAx>
        <c:axId val="48107222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65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Ingresos 19-20 y BG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2020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Resultados'!$B$3:$M$3</c:f>
              <c:numCache>
                <c:formatCode>#,##0</c:formatCode>
                <c:ptCount val="12"/>
                <c:pt idx="0">
                  <c:v>100000</c:v>
                </c:pt>
                <c:pt idx="1">
                  <c:v>62513.69</c:v>
                </c:pt>
                <c:pt idx="2">
                  <c:v>46757.95</c:v>
                </c:pt>
                <c:pt idx="3">
                  <c:v>73864.33</c:v>
                </c:pt>
                <c:pt idx="4">
                  <c:v>111410.14</c:v>
                </c:pt>
                <c:pt idx="5">
                  <c:v>62901.14</c:v>
                </c:pt>
                <c:pt idx="6">
                  <c:v>123649.7</c:v>
                </c:pt>
                <c:pt idx="7">
                  <c:v>67519.289999999994</c:v>
                </c:pt>
                <c:pt idx="8">
                  <c:v>61864.42</c:v>
                </c:pt>
                <c:pt idx="9">
                  <c:v>85403.64</c:v>
                </c:pt>
                <c:pt idx="10">
                  <c:v>75831.290000000008</c:v>
                </c:pt>
                <c:pt idx="11">
                  <c:v>129835.72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B0-4EE0-B8FF-92056895A8AB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2021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Resultados'!$Q$3:$AB$3</c:f>
              <c:numCache>
                <c:formatCode>#,##0</c:formatCode>
                <c:ptCount val="12"/>
                <c:pt idx="0">
                  <c:v>52482.340000000004</c:v>
                </c:pt>
                <c:pt idx="1">
                  <c:v>48431.57</c:v>
                </c:pt>
                <c:pt idx="2">
                  <c:v>74552.350000000006</c:v>
                </c:pt>
                <c:pt idx="3">
                  <c:v>0</c:v>
                </c:pt>
                <c:pt idx="4">
                  <c:v>26666</c:v>
                </c:pt>
                <c:pt idx="5">
                  <c:v>33851.519999999997</c:v>
                </c:pt>
                <c:pt idx="6">
                  <c:v>48049.75</c:v>
                </c:pt>
                <c:pt idx="7">
                  <c:v>118210.75</c:v>
                </c:pt>
                <c:pt idx="8">
                  <c:v>24391.45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B0-4EE0-B8FF-92056895A8AB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2021 Budget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Resultados'!$AF$3:$AQ$3</c:f>
              <c:numCache>
                <c:formatCode>#,##0</c:formatCode>
                <c:ptCount val="12"/>
                <c:pt idx="0">
                  <c:v>91000</c:v>
                </c:pt>
                <c:pt idx="1">
                  <c:v>56887.457900000001</c:v>
                </c:pt>
                <c:pt idx="2">
                  <c:v>43952.472999999998</c:v>
                </c:pt>
                <c:pt idx="3">
                  <c:v>66477.896999999997</c:v>
                </c:pt>
                <c:pt idx="4">
                  <c:v>100269.126</c:v>
                </c:pt>
                <c:pt idx="5">
                  <c:v>57869.048799999997</c:v>
                </c:pt>
                <c:pt idx="6">
                  <c:v>113757.724</c:v>
                </c:pt>
                <c:pt idx="7">
                  <c:v>61442.553899999992</c:v>
                </c:pt>
                <c:pt idx="8">
                  <c:v>56296.622199999998</c:v>
                </c:pt>
                <c:pt idx="9">
                  <c:v>78571.348800000007</c:v>
                </c:pt>
                <c:pt idx="10">
                  <c:v>68248.161000000007</c:v>
                </c:pt>
                <c:pt idx="11">
                  <c:v>119448.8624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B0-4EE0-B8FF-92056895A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Gastos 19-20 y BG</a:t>
            </a:r>
          </a:p>
        </c:rich>
      </c:tx>
      <c:layout>
        <c:manualLayout>
          <c:xMode val="edge"/>
          <c:yMode val="edge"/>
          <c:x val="0.18320902991493668"/>
          <c:y val="2.70270270270270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2020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Resultados'!$B$22:$M$22</c:f>
              <c:numCache>
                <c:formatCode>_-* #,##0\ _€_-;\-* #,##0\ _€_-;_-* "-"??\ _€_-;_-@_-</c:formatCode>
                <c:ptCount val="12"/>
                <c:pt idx="0">
                  <c:v>60871.43</c:v>
                </c:pt>
                <c:pt idx="1">
                  <c:v>46672.01</c:v>
                </c:pt>
                <c:pt idx="2">
                  <c:v>76046.55</c:v>
                </c:pt>
                <c:pt idx="3">
                  <c:v>46564.57</c:v>
                </c:pt>
                <c:pt idx="4">
                  <c:v>96687.29</c:v>
                </c:pt>
                <c:pt idx="5">
                  <c:v>61683.29</c:v>
                </c:pt>
                <c:pt idx="6">
                  <c:v>108033.68</c:v>
                </c:pt>
                <c:pt idx="7">
                  <c:v>37871.449999999997</c:v>
                </c:pt>
                <c:pt idx="8">
                  <c:v>53247.270000000004</c:v>
                </c:pt>
                <c:pt idx="9">
                  <c:v>105004.61</c:v>
                </c:pt>
                <c:pt idx="10">
                  <c:v>73581.86</c:v>
                </c:pt>
                <c:pt idx="11">
                  <c:v>98536.15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78-4780-A5D3-C3E16A116860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2021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Resultados'!$Q$22:$AB$22</c:f>
              <c:numCache>
                <c:formatCode>_-* #,##0\ _€_-;\-* #,##0\ _€_-;_-* "-"??\ _€_-;_-@_-</c:formatCode>
                <c:ptCount val="12"/>
                <c:pt idx="0">
                  <c:v>74821.13</c:v>
                </c:pt>
                <c:pt idx="1">
                  <c:v>87422.16</c:v>
                </c:pt>
                <c:pt idx="2">
                  <c:v>76198.36</c:v>
                </c:pt>
                <c:pt idx="3">
                  <c:v>3327.21</c:v>
                </c:pt>
                <c:pt idx="4">
                  <c:v>32838.990000000005</c:v>
                </c:pt>
                <c:pt idx="5">
                  <c:v>16882.48</c:v>
                </c:pt>
                <c:pt idx="6">
                  <c:v>37878.619999999995</c:v>
                </c:pt>
                <c:pt idx="7">
                  <c:v>36506.74</c:v>
                </c:pt>
                <c:pt idx="8">
                  <c:v>25465.239999999998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78-4780-A5D3-C3E16A116860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2021 Budget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Resultados'!$AF$22:$AQ$22</c:f>
              <c:numCache>
                <c:formatCode>_-* #,##0\ _€_-;\-* #,##0\ _€_-;_-* "-"??\ _€_-;_-@_-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78-4780-A5D3-C3E16A116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</a:t>
            </a:r>
            <a:r>
              <a:rPr lang="en-US" baseline="0"/>
              <a:t> Resultados 19-20 y BG</a:t>
            </a:r>
            <a:endParaRPr lang="en-US"/>
          </a:p>
        </c:rich>
      </c:tx>
      <c:layout>
        <c:manualLayout>
          <c:xMode val="edge"/>
          <c:yMode val="edge"/>
          <c:x val="0.10382094988040355"/>
          <c:y val="1.08737857427544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2020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Resultados'!$B$29:$M$29</c:f>
              <c:numCache>
                <c:formatCode>#,##0</c:formatCode>
                <c:ptCount val="12"/>
                <c:pt idx="0">
                  <c:v>38918.110000000008</c:v>
                </c:pt>
                <c:pt idx="1">
                  <c:v>15149.490000000003</c:v>
                </c:pt>
                <c:pt idx="2">
                  <c:v>-29570.09</c:v>
                </c:pt>
                <c:pt idx="3">
                  <c:v>27113.420000000006</c:v>
                </c:pt>
                <c:pt idx="4">
                  <c:v>14543.769999999991</c:v>
                </c:pt>
                <c:pt idx="5">
                  <c:v>914.37999999999852</c:v>
                </c:pt>
                <c:pt idx="6">
                  <c:v>15401.149999999989</c:v>
                </c:pt>
                <c:pt idx="7">
                  <c:v>29447.389999999989</c:v>
                </c:pt>
                <c:pt idx="8">
                  <c:v>8368.6899999999987</c:v>
                </c:pt>
                <c:pt idx="9">
                  <c:v>-19781.550000000003</c:v>
                </c:pt>
                <c:pt idx="10">
                  <c:v>2055.2200000000148</c:v>
                </c:pt>
                <c:pt idx="11">
                  <c:v>31001.860000000008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69-48B8-887A-3213367DA946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2021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Resultados'!$Q$29:$AB$29</c:f>
              <c:numCache>
                <c:formatCode>#,##0</c:formatCode>
                <c:ptCount val="12"/>
                <c:pt idx="0">
                  <c:v>-22338.79</c:v>
                </c:pt>
                <c:pt idx="1">
                  <c:v>-38990.590000000011</c:v>
                </c:pt>
                <c:pt idx="2">
                  <c:v>-1646.0099999999948</c:v>
                </c:pt>
                <c:pt idx="3">
                  <c:v>-3327.21</c:v>
                </c:pt>
                <c:pt idx="4">
                  <c:v>-6172.9900000000016</c:v>
                </c:pt>
                <c:pt idx="5">
                  <c:v>16969.039999999994</c:v>
                </c:pt>
                <c:pt idx="6">
                  <c:v>10171.130000000001</c:v>
                </c:pt>
                <c:pt idx="7">
                  <c:v>81704.010000000009</c:v>
                </c:pt>
                <c:pt idx="8">
                  <c:v>-1073.7899999999991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69-48B8-887A-3213367DA946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2021 Budget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Resultados'!$AF$29:$AQ$29</c:f>
              <c:numCache>
                <c:formatCode>#,##0</c:formatCode>
                <c:ptCount val="12"/>
                <c:pt idx="0">
                  <c:v>91000</c:v>
                </c:pt>
                <c:pt idx="1">
                  <c:v>56887.457900000001</c:v>
                </c:pt>
                <c:pt idx="2">
                  <c:v>43952.472999999998</c:v>
                </c:pt>
                <c:pt idx="3">
                  <c:v>66477.896999999997</c:v>
                </c:pt>
                <c:pt idx="4">
                  <c:v>100269.126</c:v>
                </c:pt>
                <c:pt idx="5">
                  <c:v>57869.048799999997</c:v>
                </c:pt>
                <c:pt idx="6">
                  <c:v>113757.724</c:v>
                </c:pt>
                <c:pt idx="7">
                  <c:v>61442.553899999992</c:v>
                </c:pt>
                <c:pt idx="8">
                  <c:v>56296.622199999998</c:v>
                </c:pt>
                <c:pt idx="9">
                  <c:v>78571.348800000007</c:v>
                </c:pt>
                <c:pt idx="10">
                  <c:v>68248.161000000007</c:v>
                </c:pt>
                <c:pt idx="11">
                  <c:v>119448.8624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69-48B8-887A-3213367DA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13" Type="http://schemas.openxmlformats.org/officeDocument/2006/relationships/image" Target="../media/image6.pn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image" Target="../media/image5.png"/><Relationship Id="rId17" Type="http://schemas.openxmlformats.org/officeDocument/2006/relationships/image" Target="../media/image9.png"/><Relationship Id="rId2" Type="http://schemas.openxmlformats.org/officeDocument/2006/relationships/chart" Target="../charts/chart2.xml"/><Relationship Id="rId16" Type="http://schemas.openxmlformats.org/officeDocument/2006/relationships/image" Target="../media/image8.png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image" Target="../media/image4.png"/><Relationship Id="rId5" Type="http://schemas.openxmlformats.org/officeDocument/2006/relationships/chart" Target="../charts/chart5.xml"/><Relationship Id="rId15" Type="http://schemas.openxmlformats.org/officeDocument/2006/relationships/chart" Target="../charts/chart8.xml"/><Relationship Id="rId10" Type="http://schemas.openxmlformats.org/officeDocument/2006/relationships/image" Target="../media/image3.png"/><Relationship Id="rId4" Type="http://schemas.openxmlformats.org/officeDocument/2006/relationships/chart" Target="../charts/chart4.xml"/><Relationship Id="rId9" Type="http://schemas.openxmlformats.org/officeDocument/2006/relationships/image" Target="../media/image2.png"/><Relationship Id="rId1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79377</xdr:colOff>
      <xdr:row>4</xdr:row>
      <xdr:rowOff>117475</xdr:rowOff>
    </xdr:from>
    <xdr:to>
      <xdr:col>4</xdr:col>
      <xdr:colOff>343959</xdr:colOff>
      <xdr:row>18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116704</xdr:colOff>
      <xdr:row>4</xdr:row>
      <xdr:rowOff>32475</xdr:rowOff>
    </xdr:from>
    <xdr:to>
      <xdr:col>22</xdr:col>
      <xdr:colOff>329270</xdr:colOff>
      <xdr:row>17</xdr:row>
      <xdr:rowOff>186690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56514</xdr:colOff>
      <xdr:row>19</xdr:row>
      <xdr:rowOff>160655</xdr:rowOff>
    </xdr:from>
    <xdr:to>
      <xdr:col>6</xdr:col>
      <xdr:colOff>105033</xdr:colOff>
      <xdr:row>32</xdr:row>
      <xdr:rowOff>30831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249872</xdr:colOff>
      <xdr:row>19</xdr:row>
      <xdr:rowOff>173990</xdr:rowOff>
    </xdr:from>
    <xdr:to>
      <xdr:col>22</xdr:col>
      <xdr:colOff>247227</xdr:colOff>
      <xdr:row>32</xdr:row>
      <xdr:rowOff>21080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478699</xdr:colOff>
      <xdr:row>19</xdr:row>
      <xdr:rowOff>175033</xdr:rowOff>
    </xdr:from>
    <xdr:to>
      <xdr:col>14</xdr:col>
      <xdr:colOff>784013</xdr:colOff>
      <xdr:row>32</xdr:row>
      <xdr:rowOff>53763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99219</xdr:colOff>
      <xdr:row>5</xdr:row>
      <xdr:rowOff>134938</xdr:rowOff>
    </xdr:from>
    <xdr:to>
      <xdr:col>7</xdr:col>
      <xdr:colOff>710407</xdr:colOff>
      <xdr:row>7</xdr:row>
      <xdr:rowOff>103188</xdr:rowOff>
    </xdr:to>
    <xdr:sp macro="" textlink="$G$10">
      <xdr:nvSpPr>
        <xdr:cNvPr id="7" name="Rectángulo: esquinas redondeadas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730625" y="1468438"/>
          <a:ext cx="2361407" cy="515938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D160CBF-B789-4F73-8722-AB70C1CD9DA6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48.432 €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14</xdr:col>
      <xdr:colOff>0</xdr:colOff>
      <xdr:row>5</xdr:row>
      <xdr:rowOff>127000</xdr:rowOff>
    </xdr:from>
    <xdr:to>
      <xdr:col>18</xdr:col>
      <xdr:colOff>7937</xdr:colOff>
      <xdr:row>7</xdr:row>
      <xdr:rowOff>95250</xdr:rowOff>
    </xdr:to>
    <xdr:sp macro="" textlink="$H$10">
      <xdr:nvSpPr>
        <xdr:cNvPr id="14" name="Rectángulo: esquinas redondeadas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794750" y="1254125"/>
          <a:ext cx="2087562" cy="523875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9864C301-505C-463A-9E17-C3022EF98D1F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52.482 €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0</xdr:col>
      <xdr:colOff>0</xdr:colOff>
      <xdr:row>34</xdr:row>
      <xdr:rowOff>1</xdr:rowOff>
    </xdr:from>
    <xdr:to>
      <xdr:col>6</xdr:col>
      <xdr:colOff>38100</xdr:colOff>
      <xdr:row>46</xdr:row>
      <xdr:rowOff>160656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478791</xdr:colOff>
      <xdr:row>34</xdr:row>
      <xdr:rowOff>19685</xdr:rowOff>
    </xdr:from>
    <xdr:to>
      <xdr:col>14</xdr:col>
      <xdr:colOff>792290</xdr:colOff>
      <xdr:row>46</xdr:row>
      <xdr:rowOff>170815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670983</xdr:colOff>
      <xdr:row>3</xdr:row>
      <xdr:rowOff>20274</xdr:rowOff>
    </xdr:from>
    <xdr:to>
      <xdr:col>4</xdr:col>
      <xdr:colOff>485608</xdr:colOff>
      <xdr:row>6</xdr:row>
      <xdr:rowOff>78316</xdr:rowOff>
    </xdr:to>
    <xdr:sp macro="" textlink="">
      <xdr:nvSpPr>
        <xdr:cNvPr id="24" name="Elips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956983" y="1131524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3</xdr:col>
      <xdr:colOff>715434</xdr:colOff>
      <xdr:row>3</xdr:row>
      <xdr:rowOff>51858</xdr:rowOff>
    </xdr:from>
    <xdr:to>
      <xdr:col>4</xdr:col>
      <xdr:colOff>459538</xdr:colOff>
      <xdr:row>6</xdr:row>
      <xdr:rowOff>31759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1434" y="1051983"/>
          <a:ext cx="506104" cy="503776"/>
        </a:xfrm>
        <a:prstGeom prst="rect">
          <a:avLst/>
        </a:prstGeom>
      </xdr:spPr>
    </xdr:pic>
    <xdr:clientData/>
  </xdr:twoCellAnchor>
  <xdr:twoCellAnchor>
    <xdr:from>
      <xdr:col>21</xdr:col>
      <xdr:colOff>664633</xdr:colOff>
      <xdr:row>3</xdr:row>
      <xdr:rowOff>45674</xdr:rowOff>
    </xdr:from>
    <xdr:to>
      <xdr:col>23</xdr:col>
      <xdr:colOff>3008</xdr:colOff>
      <xdr:row>6</xdr:row>
      <xdr:rowOff>103716</xdr:rowOff>
    </xdr:to>
    <xdr:sp macro="" textlink="">
      <xdr:nvSpPr>
        <xdr:cNvPr id="26" name="Elips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3819716" y="1156924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21</xdr:col>
      <xdr:colOff>728134</xdr:colOff>
      <xdr:row>3</xdr:row>
      <xdr:rowOff>67733</xdr:rowOff>
    </xdr:from>
    <xdr:to>
      <xdr:col>23</xdr:col>
      <xdr:colOff>856</xdr:colOff>
      <xdr:row>6</xdr:row>
      <xdr:rowOff>53349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83217" y="1178983"/>
          <a:ext cx="498484" cy="498484"/>
        </a:xfrm>
        <a:prstGeom prst="rect">
          <a:avLst/>
        </a:prstGeom>
      </xdr:spPr>
    </xdr:pic>
    <xdr:clientData/>
  </xdr:twoCellAnchor>
  <xdr:twoCellAnchor>
    <xdr:from>
      <xdr:col>5</xdr:col>
      <xdr:colOff>904875</xdr:colOff>
      <xdr:row>18</xdr:row>
      <xdr:rowOff>130764</xdr:rowOff>
    </xdr:from>
    <xdr:to>
      <xdr:col>6</xdr:col>
      <xdr:colOff>359455</xdr:colOff>
      <xdr:row>21</xdr:row>
      <xdr:rowOff>162348</xdr:rowOff>
    </xdr:to>
    <xdr:sp macro="" textlink="">
      <xdr:nvSpPr>
        <xdr:cNvPr id="28" name="E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657725" y="3683589"/>
          <a:ext cx="578530" cy="574509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441114</xdr:colOff>
      <xdr:row>18</xdr:row>
      <xdr:rowOff>173309</xdr:rowOff>
    </xdr:from>
    <xdr:to>
      <xdr:col>15</xdr:col>
      <xdr:colOff>57150</xdr:colOff>
      <xdr:row>22</xdr:row>
      <xdr:rowOff>20743</xdr:rowOff>
    </xdr:to>
    <xdr:sp macro="" textlink="">
      <xdr:nvSpPr>
        <xdr:cNvPr id="30" name="Elips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842289" y="3764234"/>
          <a:ext cx="606636" cy="609434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21</xdr:col>
      <xdr:colOff>613833</xdr:colOff>
      <xdr:row>18</xdr:row>
      <xdr:rowOff>174791</xdr:rowOff>
    </xdr:from>
    <xdr:to>
      <xdr:col>22</xdr:col>
      <xdr:colOff>428458</xdr:colOff>
      <xdr:row>22</xdr:row>
      <xdr:rowOff>31750</xdr:rowOff>
    </xdr:to>
    <xdr:sp macro="" textlink="">
      <xdr:nvSpPr>
        <xdr:cNvPr id="31" name="Elips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768916" y="3561458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932604</xdr:colOff>
      <xdr:row>18</xdr:row>
      <xdr:rowOff>149014</xdr:rowOff>
    </xdr:from>
    <xdr:to>
      <xdr:col>6</xdr:col>
      <xdr:colOff>322512</xdr:colOff>
      <xdr:row>21</xdr:row>
      <xdr:rowOff>137091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5454" y="3701839"/>
          <a:ext cx="521478" cy="540527"/>
        </a:xfrm>
        <a:prstGeom prst="rect">
          <a:avLst/>
        </a:prstGeom>
      </xdr:spPr>
    </xdr:pic>
    <xdr:clientData/>
  </xdr:twoCellAnchor>
  <xdr:twoCellAnchor editAs="oneCell">
    <xdr:from>
      <xdr:col>21</xdr:col>
      <xdr:colOff>635000</xdr:colOff>
      <xdr:row>19</xdr:row>
      <xdr:rowOff>31751</xdr:rowOff>
    </xdr:from>
    <xdr:to>
      <xdr:col>22</xdr:col>
      <xdr:colOff>398288</xdr:colOff>
      <xdr:row>22</xdr:row>
      <xdr:rowOff>17289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90083" y="3598334"/>
          <a:ext cx="525288" cy="525288"/>
        </a:xfrm>
        <a:prstGeom prst="rect">
          <a:avLst/>
        </a:prstGeom>
      </xdr:spPr>
    </xdr:pic>
    <xdr:clientData/>
  </xdr:twoCellAnchor>
  <xdr:twoCellAnchor>
    <xdr:from>
      <xdr:col>5</xdr:col>
      <xdr:colOff>812588</xdr:colOff>
      <xdr:row>32</xdr:row>
      <xdr:rowOff>161925</xdr:rowOff>
    </xdr:from>
    <xdr:to>
      <xdr:col>6</xdr:col>
      <xdr:colOff>267168</xdr:colOff>
      <xdr:row>36</xdr:row>
      <xdr:rowOff>17825</xdr:rowOff>
    </xdr:to>
    <xdr:sp macro="" textlink="">
      <xdr:nvSpPr>
        <xdr:cNvPr id="41" name="Elips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4565438" y="6248400"/>
          <a:ext cx="578530" cy="579800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441325</xdr:colOff>
      <xdr:row>33</xdr:row>
      <xdr:rowOff>20108</xdr:rowOff>
    </xdr:from>
    <xdr:to>
      <xdr:col>15</xdr:col>
      <xdr:colOff>19051</xdr:colOff>
      <xdr:row>36</xdr:row>
      <xdr:rowOff>55078</xdr:rowOff>
    </xdr:to>
    <xdr:sp macro="" textlink="">
      <xdr:nvSpPr>
        <xdr:cNvPr id="42" name="Elips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9842500" y="6468533"/>
          <a:ext cx="568326" cy="606470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829945</xdr:colOff>
      <xdr:row>33</xdr:row>
      <xdr:rowOff>10794</xdr:rowOff>
    </xdr:from>
    <xdr:to>
      <xdr:col>6</xdr:col>
      <xdr:colOff>226414</xdr:colOff>
      <xdr:row>36</xdr:row>
      <xdr:rowOff>988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2795" y="6278244"/>
          <a:ext cx="520419" cy="533119"/>
        </a:xfrm>
        <a:prstGeom prst="rect">
          <a:avLst/>
        </a:prstGeom>
      </xdr:spPr>
    </xdr:pic>
    <xdr:clientData/>
  </xdr:twoCellAnchor>
  <xdr:twoCellAnchor editAs="oneCell">
    <xdr:from>
      <xdr:col>14</xdr:col>
      <xdr:colOff>492335</xdr:colOff>
      <xdr:row>33</xdr:row>
      <xdr:rowOff>59688</xdr:rowOff>
    </xdr:from>
    <xdr:to>
      <xdr:col>14</xdr:col>
      <xdr:colOff>942407</xdr:colOff>
      <xdr:row>35</xdr:row>
      <xdr:rowOff>175086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4460" y="6327138"/>
          <a:ext cx="469122" cy="477348"/>
        </a:xfrm>
        <a:prstGeom prst="rect">
          <a:avLst/>
        </a:prstGeom>
      </xdr:spPr>
    </xdr:pic>
    <xdr:clientData/>
  </xdr:twoCellAnchor>
  <xdr:twoCellAnchor editAs="oneCell">
    <xdr:from>
      <xdr:col>14</xdr:col>
      <xdr:colOff>493394</xdr:colOff>
      <xdr:row>18</xdr:row>
      <xdr:rowOff>173142</xdr:rowOff>
    </xdr:from>
    <xdr:to>
      <xdr:col>15</xdr:col>
      <xdr:colOff>45137</xdr:colOff>
      <xdr:row>22</xdr:row>
      <xdr:rowOff>17168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5519" y="3725967"/>
          <a:ext cx="561393" cy="567926"/>
        </a:xfrm>
        <a:prstGeom prst="rect">
          <a:avLst/>
        </a:prstGeom>
      </xdr:spPr>
    </xdr:pic>
    <xdr:clientData/>
  </xdr:twoCellAnchor>
  <xdr:twoCellAnchor>
    <xdr:from>
      <xdr:col>15</xdr:col>
      <xdr:colOff>281215</xdr:colOff>
      <xdr:row>33</xdr:row>
      <xdr:rowOff>172359</xdr:rowOff>
    </xdr:from>
    <xdr:to>
      <xdr:col>22</xdr:col>
      <xdr:colOff>172511</xdr:colOff>
      <xdr:row>46</xdr:row>
      <xdr:rowOff>149680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</xdr:col>
      <xdr:colOff>285751</xdr:colOff>
      <xdr:row>0</xdr:row>
      <xdr:rowOff>52917</xdr:rowOff>
    </xdr:from>
    <xdr:to>
      <xdr:col>20</xdr:col>
      <xdr:colOff>338667</xdr:colOff>
      <xdr:row>2</xdr:row>
      <xdr:rowOff>63500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32669CED-3B02-4FBC-B817-E7D7B36B13F7}"/>
            </a:ext>
          </a:extLst>
        </xdr:cNvPr>
        <xdr:cNvSpPr txBox="1"/>
      </xdr:nvSpPr>
      <xdr:spPr>
        <a:xfrm>
          <a:off x="1809751" y="52917"/>
          <a:ext cx="11673416" cy="804333"/>
        </a:xfrm>
        <a:prstGeom prst="roundRect">
          <a:avLst/>
        </a:prstGeom>
        <a:gradFill flip="none" rotWithShape="1">
          <a:gsLst>
            <a:gs pos="0">
              <a:schemeClr val="accent5">
                <a:lumMod val="67000"/>
              </a:schemeClr>
            </a:gs>
            <a:gs pos="48000">
              <a:schemeClr val="accent5">
                <a:lumMod val="97000"/>
                <a:lumOff val="3000"/>
              </a:schemeClr>
            </a:gs>
            <a:gs pos="100000">
              <a:schemeClr val="accent5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4400">
              <a:latin typeface="Freestyle Script" panose="030804020302050B0404" pitchFamily="66" charset="0"/>
            </a:rPr>
            <a:t>Análisis de negocio</a:t>
          </a:r>
          <a:endParaRPr lang="es-ES" sz="4400" baseline="0">
            <a:latin typeface="Freestyle Script" panose="030804020302050B0404" pitchFamily="66" charset="0"/>
          </a:endParaRPr>
        </a:p>
      </xdr:txBody>
    </xdr:sp>
    <xdr:clientData/>
  </xdr:twoCellAnchor>
  <xdr:twoCellAnchor>
    <xdr:from>
      <xdr:col>21</xdr:col>
      <xdr:colOff>582084</xdr:colOff>
      <xdr:row>32</xdr:row>
      <xdr:rowOff>172357</xdr:rowOff>
    </xdr:from>
    <xdr:to>
      <xdr:col>22</xdr:col>
      <xdr:colOff>396709</xdr:colOff>
      <xdr:row>36</xdr:row>
      <xdr:rowOff>27804</xdr:rowOff>
    </xdr:to>
    <xdr:sp macro="" textlink="">
      <xdr:nvSpPr>
        <xdr:cNvPr id="34" name="Elips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3799155" y="6005286"/>
          <a:ext cx="576625" cy="581161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21</xdr:col>
      <xdr:colOff>603251</xdr:colOff>
      <xdr:row>33</xdr:row>
      <xdr:rowOff>22678</xdr:rowOff>
    </xdr:from>
    <xdr:to>
      <xdr:col>22</xdr:col>
      <xdr:colOff>363575</xdr:colOff>
      <xdr:row>35</xdr:row>
      <xdr:rowOff>171441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0322" y="6037035"/>
          <a:ext cx="514704" cy="519240"/>
        </a:xfrm>
        <a:prstGeom prst="rect">
          <a:avLst/>
        </a:prstGeom>
      </xdr:spPr>
    </xdr:pic>
    <xdr:clientData/>
  </xdr:twoCellAnchor>
  <xdr:twoCellAnchor editAs="oneCell">
    <xdr:from>
      <xdr:col>18</xdr:col>
      <xdr:colOff>266096</xdr:colOff>
      <xdr:row>0</xdr:row>
      <xdr:rowOff>92226</xdr:rowOff>
    </xdr:from>
    <xdr:to>
      <xdr:col>19</xdr:col>
      <xdr:colOff>169664</xdr:colOff>
      <xdr:row>1</xdr:row>
      <xdr:rowOff>284631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65429" y="92226"/>
          <a:ext cx="685678" cy="678180"/>
        </a:xfrm>
        <a:prstGeom prst="rect">
          <a:avLst/>
        </a:prstGeom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662535</xdr:colOff>
      <xdr:row>0</xdr:row>
      <xdr:rowOff>131536</xdr:rowOff>
    </xdr:from>
    <xdr:to>
      <xdr:col>4</xdr:col>
      <xdr:colOff>530678</xdr:colOff>
      <xdr:row>1</xdr:row>
      <xdr:rowOff>286608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8535" y="131536"/>
          <a:ext cx="630143" cy="621797"/>
        </a:xfrm>
        <a:prstGeom prst="rect">
          <a:avLst/>
        </a:prstGeom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39C1F-7481-4AF9-B865-E521933F05E7}">
  <sheetPr codeName="Hoja1">
    <tabColor theme="9" tint="0.39997558519241921"/>
    <pageSetUpPr fitToPage="1"/>
  </sheetPr>
  <dimension ref="A1:W18"/>
  <sheetViews>
    <sheetView showGridLines="0" tabSelected="1" zoomScaleNormal="100" workbookViewId="0">
      <selection activeCell="F10" sqref="F10:F18"/>
    </sheetView>
  </sheetViews>
  <sheetFormatPr baseColWidth="10" defaultRowHeight="15" x14ac:dyDescent="0.25"/>
  <cols>
    <col min="5" max="5" width="8.7109375" customWidth="1"/>
    <col min="6" max="6" width="16.28515625" customWidth="1"/>
    <col min="7" max="7" width="11.140625" customWidth="1"/>
    <col min="8" max="8" width="11.140625" bestFit="1" customWidth="1"/>
    <col min="9" max="9" width="2.7109375" customWidth="1"/>
    <col min="10" max="10" width="13.42578125" customWidth="1"/>
    <col min="11" max="11" width="9.140625" bestFit="1" customWidth="1"/>
    <col min="12" max="12" width="10.5703125" customWidth="1"/>
    <col min="13" max="13" width="9.140625" bestFit="1" customWidth="1"/>
    <col min="14" max="14" width="3" customWidth="1"/>
    <col min="15" max="15" width="14.85546875" customWidth="1"/>
    <col min="16" max="16" width="9" customWidth="1"/>
    <col min="17" max="17" width="11.140625" bestFit="1" customWidth="1"/>
    <col min="18" max="18" width="11.28515625" customWidth="1"/>
    <col min="19" max="22" width="11.5703125" customWidth="1"/>
    <col min="23" max="23" width="6.7109375" customWidth="1"/>
    <col min="24" max="24" width="4.85546875" customWidth="1"/>
  </cols>
  <sheetData>
    <row r="1" spans="1:23" ht="37.5" customHeight="1" x14ac:dyDescent="0.25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</row>
    <row r="2" spans="1:23" ht="25.15" customHeight="1" x14ac:dyDescent="0.25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</row>
    <row r="3" spans="1:23" ht="16.899999999999999" customHeight="1" x14ac:dyDescent="0.25"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</row>
    <row r="4" spans="1:23" ht="12" customHeight="1" x14ac:dyDescent="0.25"/>
    <row r="5" spans="1:23" ht="14.65" customHeight="1" x14ac:dyDescent="0.25">
      <c r="F5" s="131" t="str">
        <f>CONCATENATE("Ventas totales ",G9)</f>
        <v>Ventas totales Febrero</v>
      </c>
      <c r="G5" s="131"/>
      <c r="H5" s="131"/>
      <c r="O5" s="131" t="str">
        <f>CONCATENATE("Ventas acumuladas ")</f>
        <v xml:space="preserve">Ventas acumuladas </v>
      </c>
      <c r="P5" s="131"/>
      <c r="Q5" s="131"/>
      <c r="R5" s="131"/>
    </row>
    <row r="6" spans="1:23" ht="15" customHeight="1" thickBot="1" x14ac:dyDescent="0.3">
      <c r="F6" s="129"/>
      <c r="G6" s="130"/>
      <c r="H6" s="130"/>
    </row>
    <row r="7" spans="1:23" ht="28.5" customHeight="1" thickBot="1" x14ac:dyDescent="0.3">
      <c r="F7" s="129"/>
      <c r="G7" s="130"/>
      <c r="H7" s="130"/>
      <c r="J7" s="35" t="s">
        <v>19</v>
      </c>
      <c r="K7" s="126" t="s">
        <v>2</v>
      </c>
      <c r="L7" s="127"/>
      <c r="M7" s="128"/>
    </row>
    <row r="8" spans="1:23" ht="15.75" thickBot="1" x14ac:dyDescent="0.3"/>
    <row r="9" spans="1:23" ht="15.75" thickBot="1" x14ac:dyDescent="0.3">
      <c r="G9" s="24" t="str">
        <f>K7</f>
        <v>Febrero</v>
      </c>
      <c r="H9" s="62" t="s">
        <v>27</v>
      </c>
      <c r="J9" s="24" t="str">
        <f>CONCATENATE(G9," ","19")</f>
        <v>Febrero 19</v>
      </c>
      <c r="K9" s="59" t="s">
        <v>26</v>
      </c>
      <c r="L9" s="59" t="s">
        <v>36</v>
      </c>
      <c r="M9" s="62" t="s">
        <v>26</v>
      </c>
      <c r="O9" s="24" t="str">
        <f>CONCATENATE(G9," ","BG")</f>
        <v>Febrero BG</v>
      </c>
      <c r="P9" s="59" t="s">
        <v>26</v>
      </c>
      <c r="Q9" s="59" t="s">
        <v>28</v>
      </c>
      <c r="R9" s="62" t="s">
        <v>26</v>
      </c>
    </row>
    <row r="10" spans="1:23" ht="15.75" thickBot="1" x14ac:dyDescent="0.3">
      <c r="F10" s="57" t="s">
        <v>13</v>
      </c>
      <c r="G10" s="63">
        <f>VLOOKUP($F$10,'Cta Resultados'!P3:AB3,MATCH('Análisis Datos'!$G$9,'Cta Resultados'!P2:AB2,0),0)</f>
        <v>48431.57</v>
      </c>
      <c r="H10" s="64">
        <f>SUMPRODUCT('Cta Resultados'!$Q$1:$AB$1,'Cta Resultados'!Q3:AB3)</f>
        <v>52482.340000000004</v>
      </c>
      <c r="J10" s="63">
        <f>VLOOKUP($F$10,'Cta Resultados'!A3:N3,MATCH('Análisis Datos'!$G$9,'Cta Resultados'!A2:N2,0),0)</f>
        <v>62513.69</v>
      </c>
      <c r="K10" s="61">
        <f>IFERROR(G10/J10-1,"")</f>
        <v>-0.22526457804682465</v>
      </c>
      <c r="L10" s="66">
        <f>SUMPRODUCT('Cta Resultados'!$Q$1:$AB$1,'Cta Resultados'!B3:M3)</f>
        <v>100000</v>
      </c>
      <c r="M10" s="61">
        <f>IFERROR(H10/L10-1,"")</f>
        <v>-0.47517659999999995</v>
      </c>
      <c r="O10" s="58">
        <f ca="1">VLOOKUP($F$10,'Cta Resultados'!AE3:AR3,MATCH('Análisis Datos'!$G$9,'Cta Resultados'!AE2:AR2,0),0)</f>
        <v>56887.457900000001</v>
      </c>
      <c r="P10" s="61">
        <f ca="1">IFERROR(G10/O10-1,"")</f>
        <v>-0.14864239345804908</v>
      </c>
      <c r="Q10" s="66">
        <f ca="1">SUMPRODUCT('Cta Resultados'!$Q$1:$AB$1,'Cta Resultados'!AF3:AQ3)</f>
        <v>91000</v>
      </c>
      <c r="R10" s="60">
        <f ca="1">IFERROR(H10/Q10-1,"")</f>
        <v>-0.42327098901098892</v>
      </c>
    </row>
    <row r="11" spans="1:23" ht="6.4" customHeight="1" thickBot="1" x14ac:dyDescent="0.3">
      <c r="F11" s="3"/>
      <c r="G11" s="65"/>
      <c r="H11" s="65"/>
      <c r="J11" s="65"/>
      <c r="K11" s="1"/>
      <c r="L11" s="65"/>
      <c r="M11" s="1"/>
      <c r="O11" s="1"/>
      <c r="P11" s="1"/>
      <c r="Q11" s="65"/>
      <c r="R11" s="1"/>
    </row>
    <row r="12" spans="1:23" ht="16.149999999999999" customHeight="1" thickBot="1" x14ac:dyDescent="0.3">
      <c r="F12" s="57" t="s">
        <v>30</v>
      </c>
      <c r="G12" s="63">
        <f>VLOOKUP($F$12,'Cta Resultados'!P5:AB5,MATCH('Análisis Datos'!$G$9,'Cta Resultados'!P2:AB2,0),0)</f>
        <v>63677.990000000005</v>
      </c>
      <c r="H12" s="64">
        <f>SUMPRODUCT('Cta Resultados'!$Q$1:$AB$1,'Cta Resultados'!Q5:AB5)</f>
        <v>46009.020000000004</v>
      </c>
      <c r="J12" s="63">
        <f>VLOOKUP($F$12,'Cta Resultados'!A5:N5,MATCH('Análisis Datos'!$G$9,'Cta Resultados'!A2:N2,0),0)</f>
        <v>27150.77</v>
      </c>
      <c r="K12" s="61">
        <f>IFERROR(G12/J12-1,"")</f>
        <v>1.3453474800162208</v>
      </c>
      <c r="L12" s="66">
        <f>SUMPRODUCT('Cta Resultados'!$Q$1:$AB$1,'Cta Resultados'!B5:M5)</f>
        <v>30000</v>
      </c>
      <c r="M12" s="61">
        <f>IFERROR(H12/L12-1,"")</f>
        <v>0.53363400000000016</v>
      </c>
      <c r="O12" s="58">
        <f>VLOOKUP($F$12,'Cta Resultados'!AE5:AR5,MATCH('Análisis Datos'!$G$9,'Cta Resultados'!AE2:AR2,0),0)</f>
        <v>0</v>
      </c>
      <c r="P12" s="61" t="str">
        <f>IFERROR(G12/O12-1,"")</f>
        <v/>
      </c>
      <c r="Q12" s="66">
        <f>SUMPRODUCT('Cta Resultados'!$Q$1:$AB$1,'Cta Resultados'!AF5:AQ5)</f>
        <v>0</v>
      </c>
      <c r="R12" s="60" t="str">
        <f>IFERROR(H12/Q12-1,"")</f>
        <v/>
      </c>
    </row>
    <row r="13" spans="1:23" ht="6.4" customHeight="1" thickBot="1" x14ac:dyDescent="0.3">
      <c r="F13" s="3"/>
      <c r="G13" s="65"/>
      <c r="H13" s="65"/>
      <c r="J13" s="65"/>
      <c r="K13" s="1"/>
      <c r="L13" s="65"/>
      <c r="M13" s="1"/>
      <c r="O13" s="1"/>
      <c r="P13" s="1"/>
      <c r="Q13" s="65"/>
      <c r="R13" s="1"/>
    </row>
    <row r="14" spans="1:23" ht="15.75" thickBot="1" x14ac:dyDescent="0.3">
      <c r="F14" s="57" t="s">
        <v>39</v>
      </c>
      <c r="G14" s="63">
        <f>VLOOKUP($F$14,'Cta Resultados'!P7:AB7,MATCH('Análisis Datos'!$G$9,'Cta Resultados'!P2:AB2,0),0)</f>
        <v>14961.23</v>
      </c>
      <c r="H14" s="64">
        <f>SUMPRODUCT('Cta Resultados'!$Q$1:$AB$1,'Cta Resultados'!Q7:AB7)</f>
        <v>19542.150000000001</v>
      </c>
      <c r="J14" s="63">
        <f>VLOOKUP($F$14,'Cta Resultados'!A7:N7,MATCH('Análisis Datos'!$G$9,'Cta Resultados'!A2:N2,0),0)</f>
        <v>14524.17</v>
      </c>
      <c r="K14" s="61">
        <f>IFERROR(G14/J14-1,"")</f>
        <v>3.0091908866393124E-2</v>
      </c>
      <c r="L14" s="66">
        <f>SUMPRODUCT('Cta Resultados'!$Q$1:$AB$1,'Cta Resultados'!B7:M7)</f>
        <v>20000</v>
      </c>
      <c r="M14" s="61">
        <f>IFERROR(H14/L14-1,"")</f>
        <v>-2.2892499999999982E-2</v>
      </c>
      <c r="O14" s="58">
        <f>VLOOKUP($F$14,'Cta Resultados'!AE7:AR7,MATCH('Análisis Datos'!$G$9,'Cta Resultados'!AE2:AR2,0),0)</f>
        <v>0</v>
      </c>
      <c r="P14" s="61" t="str">
        <f>IFERROR(G14/O14-1,"")</f>
        <v/>
      </c>
      <c r="Q14" s="66">
        <f>SUMPRODUCT('Cta Resultados'!$Q$1:$AB$1,'Cta Resultados'!AF7:AQ7)</f>
        <v>0</v>
      </c>
      <c r="R14" s="60" t="str">
        <f>IFERROR(H14/Q14-1,"")</f>
        <v/>
      </c>
    </row>
    <row r="15" spans="1:23" ht="6.4" customHeight="1" thickBot="1" x14ac:dyDescent="0.3">
      <c r="F15" s="3"/>
      <c r="G15" s="65"/>
      <c r="H15" s="65"/>
      <c r="J15" s="65"/>
      <c r="K15" s="1"/>
      <c r="L15" s="65"/>
      <c r="M15" s="1"/>
      <c r="O15" s="1"/>
      <c r="P15" s="1"/>
      <c r="Q15" s="65"/>
      <c r="R15" s="1"/>
    </row>
    <row r="16" spans="1:23" ht="15.75" thickBot="1" x14ac:dyDescent="0.3">
      <c r="F16" s="57" t="s">
        <v>14</v>
      </c>
      <c r="G16" s="63">
        <f>VLOOKUP($F$16,'Cta Resultados'!P12:AB12,MATCH('Análisis Datos'!$G$9,'Cta Resultados'!P2:AB2,0),0)</f>
        <v>8782.94</v>
      </c>
      <c r="H16" s="64">
        <f>SUMPRODUCT('Cta Resultados'!Q12:AB12,'Cta Resultados'!$Q$1:$AB$1)</f>
        <v>9269.9600000000009</v>
      </c>
      <c r="J16" s="63">
        <f>VLOOKUP($F$16,'Cta Resultados'!A12:N12,MATCH('Análisis Datos'!$G$9,'Cta Resultados'!A2:N2,0),0)</f>
        <v>4997.0700000000006</v>
      </c>
      <c r="K16" s="61">
        <f>IFERROR(G16/J16-1,"")</f>
        <v>0.75761796412697824</v>
      </c>
      <c r="L16" s="66">
        <f>SUMPRODUCT('Cta Resultados'!B12:M12,'Cta Resultados'!$Q$1:$AB$1)</f>
        <v>10871.43</v>
      </c>
      <c r="M16" s="61">
        <f>IFERROR(H16/L16-1,"")</f>
        <v>-0.14730996750197534</v>
      </c>
      <c r="O16" s="58">
        <f>VLOOKUP($F$16,'Cta Resultados'!AE12:AR12,MATCH('Análisis Datos'!$G$9,'Cta Resultados'!AE2:AR2,0),0)</f>
        <v>0</v>
      </c>
      <c r="P16" s="61" t="str">
        <f>IFERROR(G16/O16-1,"")</f>
        <v/>
      </c>
      <c r="Q16" s="66">
        <f>SUMPRODUCT('Cta Resultados'!AF12:AQ12,'Cta Resultados'!$Q$1:$AB$1)</f>
        <v>0</v>
      </c>
      <c r="R16" s="60" t="str">
        <f>IFERROR(H16/Q16-1,"")</f>
        <v/>
      </c>
    </row>
    <row r="17" spans="6:18" ht="6.4" customHeight="1" thickBot="1" x14ac:dyDescent="0.3">
      <c r="G17" s="65"/>
      <c r="H17" s="65"/>
      <c r="J17" s="65"/>
      <c r="K17" s="1"/>
      <c r="L17" s="65"/>
      <c r="M17" s="1"/>
      <c r="O17" s="1"/>
      <c r="P17" s="1"/>
      <c r="Q17" s="65"/>
      <c r="R17" s="1"/>
    </row>
    <row r="18" spans="6:18" ht="15.75" thickBot="1" x14ac:dyDescent="0.3">
      <c r="F18" s="57" t="s">
        <v>18</v>
      </c>
      <c r="G18" s="63">
        <f>VLOOKUP("Resultado Neto antes de I.S.",'Cta Resultados'!P29:AB29,MATCH('Análisis Datos'!$G$9,'Cta Resultados'!P2:AB2,0),0)</f>
        <v>-38990.590000000011</v>
      </c>
      <c r="H18" s="64">
        <f>SUMPRODUCT('Cta Resultados'!Q29:AB29,'Cta Resultados'!$Q$1:$AB$1)</f>
        <v>-22338.79</v>
      </c>
      <c r="J18" s="63">
        <f>VLOOKUP("Resultado Neto antes de I.S.",'Cta Resultados'!A29:N29,MATCH('Análisis Datos'!$G$9,'Cta Resultados'!A2:N2,0),0)</f>
        <v>15149.490000000003</v>
      </c>
      <c r="K18" s="61">
        <f>IFERROR(G18/J18-1,"")</f>
        <v>-3.5737229438086695</v>
      </c>
      <c r="L18" s="66">
        <f>SUMPRODUCT('Cta Resultados'!B29:M29,'Cta Resultados'!$Q$1:$AB$1)</f>
        <v>38918.110000000008</v>
      </c>
      <c r="M18" s="61">
        <f>IFERROR(H18/L18-1,"")</f>
        <v>-1.5739947289321088</v>
      </c>
      <c r="O18" s="58">
        <f ca="1">VLOOKUP("Resultado Neto antes de I.S.",'Cta Resultados'!AE29:AR29,MATCH('Análisis Datos'!$G$9,'Cta Resultados'!AE2:AR2,0),0)</f>
        <v>56887.457900000001</v>
      </c>
      <c r="P18" s="61">
        <f ca="1">IFERROR(G18/O18-1,"")</f>
        <v>-1.6853987054323976</v>
      </c>
      <c r="Q18" s="66">
        <f ca="1">SUMPRODUCT('Cta Resultados'!AF29:AQ29,'Cta Resultados'!$Q$1:$AB$1)</f>
        <v>91000</v>
      </c>
      <c r="R18" s="60">
        <f ca="1">IFERROR(H18/Q18-1,"")</f>
        <v>-1.2454812087912088</v>
      </c>
    </row>
  </sheetData>
  <mergeCells count="6">
    <mergeCell ref="A1:W2"/>
    <mergeCell ref="K7:M7"/>
    <mergeCell ref="F6:F7"/>
    <mergeCell ref="G6:H7"/>
    <mergeCell ref="F5:H5"/>
    <mergeCell ref="O5:R5"/>
  </mergeCells>
  <conditionalFormatting sqref="K10 P10 R10 P12 P14 P16 P18 R12 R14 R16 R18 K12 K14 K16 K18 M10 M12 M14 M16 M18">
    <cfRule type="cellIs" dxfId="7" priority="1" operator="between">
      <formula>0</formula>
      <formula>0.19</formula>
    </cfRule>
    <cfRule type="cellIs" dxfId="6" priority="2" operator="lessThan">
      <formula>0</formula>
    </cfRule>
    <cfRule type="cellIs" dxfId="5" priority="3" operator="greaterThan">
      <formula>0.2</formula>
    </cfRule>
  </conditionalFormatting>
  <pageMargins left="0.51181102362204722" right="0.51181102362204722" top="0.74803149606299213" bottom="0.74803149606299213" header="0.31496062992125984" footer="0.31496062992125984"/>
  <pageSetup paperSize="9" scale="5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46F433C-1B6F-4478-B53C-0BA3B55D6B16}">
          <x14:formula1>
            <xm:f>'Cta Resultados'!$Q$2:$AB$2</xm:f>
          </x14:formula1>
          <xm:sqref>K7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35EE-97C9-46EB-ADC6-82B6437DB63C}">
  <sheetPr codeName="Hoja2">
    <tabColor theme="8" tint="0.59999389629810485"/>
  </sheetPr>
  <dimension ref="A1:AW69"/>
  <sheetViews>
    <sheetView showGridLines="0" zoomScale="120" zoomScaleNormal="120" workbookViewId="0">
      <selection activeCell="B13" sqref="B13:M19"/>
    </sheetView>
  </sheetViews>
  <sheetFormatPr baseColWidth="10" defaultRowHeight="15" outlineLevelRow="1" outlineLevelCol="1" x14ac:dyDescent="0.25"/>
  <cols>
    <col min="1" max="1" width="27" bestFit="1" customWidth="1" outlineLevel="1"/>
    <col min="2" max="13" width="10.85546875" customWidth="1" outlineLevel="1"/>
    <col min="14" max="14" width="11.5703125" customWidth="1" outlineLevel="1"/>
    <col min="15" max="15" width="3.28515625" customWidth="1"/>
    <col min="16" max="16" width="25.5703125" customWidth="1" outlineLevel="1"/>
    <col min="17" max="29" width="11.42578125" customWidth="1" outlineLevel="1"/>
    <col min="30" max="30" width="2.28515625" customWidth="1"/>
    <col min="31" max="31" width="25.5703125" customWidth="1" outlineLevel="1"/>
    <col min="32" max="43" width="10.85546875" customWidth="1" outlineLevel="1"/>
    <col min="44" max="44" width="11.5703125" customWidth="1" outlineLevel="1"/>
    <col min="45" max="45" width="5.5703125" customWidth="1" outlineLevel="1"/>
    <col min="46" max="47" width="11.5703125" customWidth="1" outlineLevel="1"/>
    <col min="48" max="48" width="6.28515625" customWidth="1"/>
    <col min="49" max="49" width="27" bestFit="1" customWidth="1"/>
  </cols>
  <sheetData>
    <row r="1" spans="1:49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Q1" s="2">
        <f>IF('Análisis Datos'!$G$9="Enero",1,IF('Análisis Datos'!$G$9="Febrero",1,IF('Análisis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Datos'!$G$9="Diciembre",1,0))))))))))))</f>
        <v>1</v>
      </c>
      <c r="R1" s="2">
        <f>IF('Análisis Datos'!$G$9="Marzo",1,IF('Análisis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Datos'!$G$9="Diciembre",1,0)))))))))))</f>
        <v>0</v>
      </c>
      <c r="S1" s="2">
        <f>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</f>
        <v>0</v>
      </c>
      <c r="T1" s="2">
        <f>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</f>
        <v>0</v>
      </c>
      <c r="U1" s="2">
        <f>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</f>
        <v>0</v>
      </c>
      <c r="V1" s="2">
        <f>IF('Análisis Datos'!$G$9="Junio",1,IF('Análisis Datos'!$G$9="Julio",1,IF('Análisis Datos'!$G$9="Agosto",1,IF('Análisis Datos'!$G$9="Septiembre",1,IF('Análisis Datos'!$G$9="Octubre",1,IF('Análisis Datos'!$G$9="Noviembre",1,IF('Análisis Datos'!$G$9="Diciembre",1,0)))))))</f>
        <v>0</v>
      </c>
      <c r="W1" s="2">
        <f>IF('Análisis Datos'!$G$9="Julio",1,IF('Análisis Datos'!$G$9="Agosto",1,IF('Análisis Datos'!$G$9="Septiembre",1,IF('Análisis Datos'!$G$9="Octubre",1,IF('Análisis Datos'!$G$9="Noviembre",1,IF('Análisis Datos'!$G$9="Diciembre",1,0))))))</f>
        <v>0</v>
      </c>
      <c r="X1" s="2">
        <f>IF('Análisis Datos'!$G$9="Agosto",1,IF('Análisis Datos'!$G$9="Septiembre",1,IF('Análisis Datos'!$G$9="Octubre",1,IF('Análisis Datos'!$G$9="Noviembre",1,IF('Análisis Datos'!$G$9="Diciembre",1,0)))))</f>
        <v>0</v>
      </c>
      <c r="Y1" s="2">
        <f>IF('Análisis Datos'!$G$9="Septiembre",1,IF('Análisis Datos'!$G$9="Octubre",1,IF('Análisis Datos'!$G$9="Noviembre",1,IF('Análisis Datos'!$G$9="Diciembre",1,0))))</f>
        <v>0</v>
      </c>
      <c r="Z1" s="2">
        <f>IF('Análisis Datos'!$G$9="Octubre",1,IF('Análisis Datos'!$G$9="Noviembre",1,IF('Análisis Datos'!$G$9="Diciembre",1,0)))</f>
        <v>0</v>
      </c>
      <c r="AA1" s="2">
        <f>IF('Análisis Datos'!$G$9="Noviembre",1,IF('Análisis Datos'!$G$9="Diciembre",1,0))</f>
        <v>0</v>
      </c>
      <c r="AB1" s="2">
        <f>IF('Análisis Datos'!$G$9="Noviembre",1,IF('Análisis Datos'!$G$9="Diciembre",1,0))</f>
        <v>0</v>
      </c>
      <c r="AC1" s="3"/>
      <c r="AT1" s="132" t="s">
        <v>13</v>
      </c>
      <c r="AU1" s="132"/>
    </row>
    <row r="2" spans="1:49" x14ac:dyDescent="0.25">
      <c r="A2" s="36">
        <v>2020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6" t="s">
        <v>6</v>
      </c>
      <c r="H2" s="36" t="s">
        <v>7</v>
      </c>
      <c r="I2" s="36" t="s">
        <v>8</v>
      </c>
      <c r="J2" s="36" t="s">
        <v>9</v>
      </c>
      <c r="K2" s="36" t="s">
        <v>10</v>
      </c>
      <c r="L2" s="36" t="s">
        <v>11</v>
      </c>
      <c r="M2" s="36" t="s">
        <v>12</v>
      </c>
      <c r="N2" s="36" t="s">
        <v>0</v>
      </c>
      <c r="P2" s="4">
        <v>2021</v>
      </c>
      <c r="Q2" s="4" t="s">
        <v>1</v>
      </c>
      <c r="R2" s="4" t="s">
        <v>2</v>
      </c>
      <c r="S2" s="4" t="s">
        <v>3</v>
      </c>
      <c r="T2" s="4" t="s">
        <v>4</v>
      </c>
      <c r="U2" s="4" t="s">
        <v>5</v>
      </c>
      <c r="V2" s="4" t="s">
        <v>6</v>
      </c>
      <c r="W2" s="4" t="s">
        <v>7</v>
      </c>
      <c r="X2" s="4" t="s">
        <v>8</v>
      </c>
      <c r="Y2" s="4" t="s">
        <v>9</v>
      </c>
      <c r="Z2" s="4" t="s">
        <v>10</v>
      </c>
      <c r="AA2" s="4" t="s">
        <v>11</v>
      </c>
      <c r="AB2" s="4" t="s">
        <v>12</v>
      </c>
      <c r="AC2" s="4" t="s">
        <v>0</v>
      </c>
      <c r="AE2" s="45" t="s">
        <v>40</v>
      </c>
      <c r="AF2" s="45" t="s">
        <v>1</v>
      </c>
      <c r="AG2" s="45" t="s">
        <v>2</v>
      </c>
      <c r="AH2" s="45" t="s">
        <v>3</v>
      </c>
      <c r="AI2" s="45" t="s">
        <v>4</v>
      </c>
      <c r="AJ2" s="45" t="s">
        <v>5</v>
      </c>
      <c r="AK2" s="45" t="s">
        <v>6</v>
      </c>
      <c r="AL2" s="45" t="s">
        <v>7</v>
      </c>
      <c r="AM2" s="45" t="s">
        <v>8</v>
      </c>
      <c r="AN2" s="45" t="s">
        <v>9</v>
      </c>
      <c r="AO2" s="45" t="s">
        <v>10</v>
      </c>
      <c r="AP2" s="45" t="s">
        <v>11</v>
      </c>
      <c r="AQ2" s="45" t="s">
        <v>12</v>
      </c>
      <c r="AR2" s="45" t="s">
        <v>0</v>
      </c>
      <c r="AT2" s="68" t="s">
        <v>34</v>
      </c>
      <c r="AU2" s="68" t="s">
        <v>35</v>
      </c>
    </row>
    <row r="3" spans="1:49" x14ac:dyDescent="0.25">
      <c r="A3" s="81" t="s">
        <v>13</v>
      </c>
      <c r="B3" s="82">
        <v>100000</v>
      </c>
      <c r="C3" s="82">
        <f>VLOOKUP("Ventas",'Febrero 19'!$B:$E,4,0)-VLOOKUP("DEVOLUCIONES DE VENTAS DE MERC",'Febrero 19'!$B:$E,3,0)</f>
        <v>62513.69</v>
      </c>
      <c r="D3" s="82">
        <f>VLOOKUP("Ventas",'Marzo 19'!$B:$E,4,0)-VLOOKUP("DEVOLUCIONES DE VENTAS DE MERC",'Marzo 19'!$B:$E,3,0)</f>
        <v>46757.95</v>
      </c>
      <c r="E3" s="82">
        <f>VLOOKUP("Ventas",'Abril 19'!$B:$E,4,0)-VLOOKUP("DEVOLUCIONES DE VENTAS DE MERC",'Abril 19'!$B:$E,3,0)</f>
        <v>73864.33</v>
      </c>
      <c r="F3" s="82">
        <f>VLOOKUP("Ventas",'Mayo 19'!$B:$E,4,0)-VLOOKUP("DEVOLUCIONES DE VENTAS DE MERC",'Mayo 19'!$B:$E,3,0)</f>
        <v>111410.14</v>
      </c>
      <c r="G3" s="82">
        <f>VLOOKUP("Ventas",'Junio 19'!$B:$E,4,0)-VLOOKUP("DEVOLUCIONES DE VENTAS DE MERC",'Junio 19'!$B:$E,3,0)</f>
        <v>62901.14</v>
      </c>
      <c r="H3" s="82">
        <f>VLOOKUP("Ventas",'Julio 19'!$B:$E,4,0)-VLOOKUP("DEVOLUCIONES DE VENTAS DE MERC",'Julio 19'!$B:$E,3,0)</f>
        <v>123649.7</v>
      </c>
      <c r="I3" s="82">
        <f>VLOOKUP("Ventas",'Agosto 19'!$B:$E,4,0)-VLOOKUP("DEVOLUCIONES DE VENTAS DE MERC",'Agosto 19'!$B:$E,3,0)</f>
        <v>67519.289999999994</v>
      </c>
      <c r="J3" s="82">
        <f>VLOOKUP("Ventas",'Septiembre 19'!$B:$E,4,0)-VLOOKUP("DEVOLUCIONES DE VENTAS DE MERC",'Septiembre 19'!$B:$E,3,0)</f>
        <v>61864.42</v>
      </c>
      <c r="K3" s="82">
        <f>VLOOKUP("Ventas",'Octubre 19'!$B:$E,4,0)-VLOOKUP("DEVOLUCIONES DE VENTAS DE MERC",'Octubre 19'!$B:$E,3,0)</f>
        <v>85403.64</v>
      </c>
      <c r="L3" s="82">
        <f>VLOOKUP("Ventas",'Noviembre 19'!$B:$E,4,0)-VLOOKUP("DEVOLUCIONES DE VENTAS DE MERC",'Noviembre 19'!$B:$E,3,0)</f>
        <v>75831.290000000008</v>
      </c>
      <c r="M3" s="82">
        <f>VLOOKUP("Ventas",'Diciembre 19'!$B:$E,4,0)-VLOOKUP("DEVOLUCIONES DE VENTAS DE MERC",'Diciembre 19'!$B:$E,3,0)</f>
        <v>129835.72</v>
      </c>
      <c r="N3" s="82">
        <f>SUM(B3:M3)</f>
        <v>1001551.3100000002</v>
      </c>
      <c r="P3" s="70" t="s">
        <v>13</v>
      </c>
      <c r="Q3" s="71">
        <f>VLOOKUP("Ventas",'Enero 20'!$B:$E,4,0)-VLOOKUP("DEVOLUCIONES DE VENTAS DE MERC",'Enero 20'!$B:$E,3,0)</f>
        <v>52482.340000000004</v>
      </c>
      <c r="R3" s="71">
        <f>VLOOKUP("Ventas",'Febrero 20'!$B:$E,4,0)-VLOOKUP("DEVOLUCIONES DE VENTAS DE MERC",'Febrero 20'!$B:$E,3,0)</f>
        <v>48431.57</v>
      </c>
      <c r="S3" s="71">
        <f>VLOOKUP("Ventas",'Marzo 20'!$B:$E,4,0)-VLOOKUP("DEVOLUCIONES DE VENTAS DE MERC",'Marzo 20'!$B:$E,3,0)</f>
        <v>74552.350000000006</v>
      </c>
      <c r="T3" s="71">
        <f>VLOOKUP("Ventas",'Abril 20'!$B:$E,4,0)-VLOOKUP("DEVOLUCIONES DE VENTAS DE MERC",'Abril 20'!$B:$E,3,0)</f>
        <v>0</v>
      </c>
      <c r="U3" s="71">
        <f>VLOOKUP("Ventas",'Mayo 20'!$B:$E,4,0)-VLOOKUP("DEVOLUCIONES DE VENTAS DE MERC",'Mayo 20'!$B:$E,3,0)</f>
        <v>26666</v>
      </c>
      <c r="V3" s="71">
        <f>VLOOKUP("Ventas",'Junio 20'!$B:$E,4,0)-VLOOKUP("DEVOLUCIONES DE VENTAS DE MERC",'Junio 20'!$B:$E,3,0)</f>
        <v>33851.519999999997</v>
      </c>
      <c r="W3" s="71">
        <f>VLOOKUP("Ventas",'Julio 20'!$B:$E,4,0)-VLOOKUP("DEVOLUCIONES DE VENTAS DE MERC",'Julio 20'!$B:$E,3,0)</f>
        <v>48049.75</v>
      </c>
      <c r="X3" s="71">
        <f>VLOOKUP("Ventas",'Agosto 20'!$B:$E,4,0)-VLOOKUP("DEVOLUCIONES DE VENTAS DE MERC",'Agosto 20'!$B:$E,3,0)</f>
        <v>118210.75</v>
      </c>
      <c r="Y3" s="71">
        <f>VLOOKUP("Ventas",'Septiembre 20'!$B:$E,4,0)-VLOOKUP("DEVOLUCIONES DE VENTAS DE MERC",'Septiembre 20'!$B:$E,3,0)</f>
        <v>24391.45</v>
      </c>
      <c r="Z3" s="71">
        <f>VLOOKUP("Ventas",'Octubre 20'!$B:$E,4,0)-VLOOKUP("DEVOLUCIONES DE VENTAS DE MERC",'Octubre 20'!$B:$E,3,0)</f>
        <v>0</v>
      </c>
      <c r="AA3" s="71">
        <f>VLOOKUP("Ventas",'Noviembre 20'!$B:$E,4,0)-VLOOKUP("DEVOLUCIONES DE VENTAS DE MERC",'Noviembre 20'!$B:$E,3,0)</f>
        <v>0</v>
      </c>
      <c r="AB3" s="71">
        <f>VLOOKUP("Ventas",'Diciembre 20'!$B:$E,4,0)-VLOOKUP("DEVOLUCIONES DE VENTAS DE MERC",'Diciembre 20'!$B:$E,3,0)</f>
        <v>0</v>
      </c>
      <c r="AC3" s="72">
        <f t="shared" ref="AC3" si="0">SUM(Q3:AB3)</f>
        <v>426635.73000000004</v>
      </c>
      <c r="AE3" s="73" t="s">
        <v>13</v>
      </c>
      <c r="AF3" s="74">
        <f ca="1">((RANDBETWEEN($AT$3,$AU$3)*B3)/100)+B3</f>
        <v>91000</v>
      </c>
      <c r="AG3" s="74">
        <f ca="1">((RANDBETWEEN($AT$3,$AU$3)*C3)/100)+C3</f>
        <v>56887.457900000001</v>
      </c>
      <c r="AH3" s="74">
        <f t="shared" ref="AH3:AQ3" ca="1" si="1">((RANDBETWEEN($AT$3,$AU$3)*D3)/100)+D3</f>
        <v>43952.472999999998</v>
      </c>
      <c r="AI3" s="74">
        <f t="shared" ca="1" si="1"/>
        <v>66477.896999999997</v>
      </c>
      <c r="AJ3" s="74">
        <f t="shared" ca="1" si="1"/>
        <v>100269.126</v>
      </c>
      <c r="AK3" s="74">
        <f t="shared" ca="1" si="1"/>
        <v>57869.048799999997</v>
      </c>
      <c r="AL3" s="74">
        <f t="shared" ca="1" si="1"/>
        <v>113757.724</v>
      </c>
      <c r="AM3" s="74">
        <f t="shared" ca="1" si="1"/>
        <v>61442.553899999992</v>
      </c>
      <c r="AN3" s="74">
        <f t="shared" ca="1" si="1"/>
        <v>56296.622199999998</v>
      </c>
      <c r="AO3" s="74">
        <f t="shared" ca="1" si="1"/>
        <v>78571.348800000007</v>
      </c>
      <c r="AP3" s="74">
        <f t="shared" ca="1" si="1"/>
        <v>68248.161000000007</v>
      </c>
      <c r="AQ3" s="74">
        <f t="shared" ca="1" si="1"/>
        <v>119448.8624</v>
      </c>
      <c r="AR3" s="75">
        <f t="shared" ref="AR3" ca="1" si="2">SUM(AF3:AQ3)</f>
        <v>914221.27499999991</v>
      </c>
      <c r="AS3" s="56"/>
      <c r="AT3" s="77">
        <v>-10</v>
      </c>
      <c r="AU3" s="77">
        <v>-5</v>
      </c>
      <c r="AW3" s="81" t="s">
        <v>13</v>
      </c>
    </row>
    <row r="4" spans="1:49" ht="1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P4" s="9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E4" s="9"/>
      <c r="AF4" s="80">
        <f ca="1">AF3/B3-1</f>
        <v>-8.9999999999999969E-2</v>
      </c>
      <c r="AG4" s="80">
        <f t="shared" ref="AG4:AI4" ca="1" si="3">AG3/C3-1</f>
        <v>-8.9999999999999969E-2</v>
      </c>
      <c r="AH4" s="80">
        <f t="shared" ca="1" si="3"/>
        <v>-5.9999999999999942E-2</v>
      </c>
      <c r="AI4" s="80">
        <f t="shared" ca="1" si="3"/>
        <v>-0.10000000000000009</v>
      </c>
      <c r="AJ4" s="10"/>
      <c r="AK4" s="10"/>
      <c r="AL4" s="10"/>
      <c r="AM4" s="10"/>
      <c r="AN4" s="10"/>
      <c r="AO4" s="10"/>
      <c r="AP4" s="10"/>
      <c r="AQ4" s="10"/>
      <c r="AR4" s="10"/>
      <c r="AS4" s="56"/>
    </row>
    <row r="5" spans="1:49" x14ac:dyDescent="0.25">
      <c r="A5" s="37" t="s">
        <v>30</v>
      </c>
      <c r="B5" s="38">
        <v>30000</v>
      </c>
      <c r="C5" s="38">
        <f>VLOOKUP("Compras",'Febrero 19'!$B:$E,3,0)+VLOOKUP("Compras Transporte",'Febrero 19'!$B:$E,3,0)+VLOOKUP("Compras Impuestos",'Febrero 19'!$B:$E,3,0)</f>
        <v>27150.77</v>
      </c>
      <c r="D5" s="38">
        <f>VLOOKUP("Compras",'Marzo 19'!$B:$E,3,0)+VLOOKUP("Compras Transporte",'Marzo 19'!$B:$E,3,0)+VLOOKUP("Compras Impuestos",'Marzo 19'!$B:$E,3,0)</f>
        <v>56397.919999999998</v>
      </c>
      <c r="E5" s="38">
        <f>VLOOKUP("Compras",'Abril 19'!$B:$E,3,0)+VLOOKUP("Compras Transporte",'Abril 19'!$B:$E,3,0)+VLOOKUP("Compras Impuestos",'Abril 19'!$B:$E,3,0)</f>
        <v>26924.02</v>
      </c>
      <c r="F5" s="38">
        <f>VLOOKUP("Compras",'Mayo 19'!$B:$E,3,0)+VLOOKUP("Compras Transporte",'Mayo 19'!$B:$E,3,0)+VLOOKUP("Compras Impuestos",'Mayo 19'!$B:$E,3,0)</f>
        <v>69947.14</v>
      </c>
      <c r="G5" s="38">
        <f>VLOOKUP("Compras",'Junio 19'!$B:$E,3,0)+VLOOKUP("Compras Transporte",'Junio 19'!$B:$E,3,0)+VLOOKUP("Compras Impuestos",'Junio 19'!$B:$E,3,0)</f>
        <v>42858.8</v>
      </c>
      <c r="H5" s="38">
        <f>VLOOKUP("Compras",'Julio 19'!$B:$E,3,0)+VLOOKUP("Compras Transporte",'Julio 19'!$B:$E,3,0)+VLOOKUP("Compras Impuestos",'Julio 19'!$B:$E,3,0)</f>
        <v>85656.19</v>
      </c>
      <c r="I5" s="38">
        <f>VLOOKUP("Compras",'Agosto 19'!$B:$E,3,0)+VLOOKUP("Compras Transporte",'Agosto 19'!$B:$E,3,0)+VLOOKUP("Compras Impuestos",'Agosto 19'!$B:$E,3,0)</f>
        <v>13654.21</v>
      </c>
      <c r="J5" s="38">
        <f>VLOOKUP("Compras",'Septiembre 19'!$B:$E,3,0)+VLOOKUP("Compras Transporte",'Septiembre 19'!$B:$E,3,0)+VLOOKUP("Compras Impuestos",'Septiembre 19'!$B:$E,3,0)</f>
        <v>31407.350000000002</v>
      </c>
      <c r="K5" s="38">
        <f>VLOOKUP("Compras",'Octubre 19'!$B:$E,3,0)+VLOOKUP("Compras Transporte",'Octubre 19'!$B:$E,3,0)+VLOOKUP("Compras Impuestos",'Octubre 19'!$B:$E,3,0)</f>
        <v>84556.7</v>
      </c>
      <c r="L5" s="38">
        <f>VLOOKUP("Compras",'Noviembre 19'!$B:$E,3,0)+VLOOKUP("Compras Transporte",'Noviembre 19'!$B:$E,3,0)+VLOOKUP("Compras Impuestos",'Noviembre 19'!$B:$E,3,0)</f>
        <v>54719.74</v>
      </c>
      <c r="M5" s="38">
        <f>VLOOKUP("Compras",'Diciembre 19'!$B:$E,3,0)+VLOOKUP("Compras Transporte",'Diciembre 19'!$B:$E,3,0)+VLOOKUP("Compras Impuestos",'Diciembre 19'!$B:$E,3,0)</f>
        <v>53650.3</v>
      </c>
      <c r="N5" s="39">
        <f>SUM(B5:M5)</f>
        <v>576923.14</v>
      </c>
      <c r="P5" s="22" t="s">
        <v>30</v>
      </c>
      <c r="Q5" s="23">
        <f>VLOOKUP("Compras",'Enero 20'!$B:$E,3,0)+VLOOKUP("Compras Transporte",'Enero 20'!$B:$E,3,0)+VLOOKUP("Compras Impuestos",'Enero 20'!$B:$E,3,0)</f>
        <v>46009.020000000004</v>
      </c>
      <c r="R5" s="23">
        <f>VLOOKUP("Compras",'Febrero 20'!$B:$E,3,0)+VLOOKUP("Compras Transporte",'Febrero 20'!$B:$E,3,0)+VLOOKUP("Compras Impuestos",'Febrero 20'!$B:$E,3,0)</f>
        <v>63677.990000000005</v>
      </c>
      <c r="S5" s="23">
        <f>VLOOKUP("Compras",'Marzo 20'!$B:$E,3,0)+VLOOKUP("Compras Transporte",'Marzo 20'!$B:$E,3,0)+VLOOKUP("Compras Impuestos",'Marzo 20'!$B:$E,3,0)</f>
        <v>62259.48</v>
      </c>
      <c r="T5" s="23">
        <f>VLOOKUP("Compras",'Abril 20'!$B:$E,3,0)+VLOOKUP("Compras Transporte",'Abril 20'!$B:$E,3,0)+VLOOKUP("Compras Impuestos",'Abril 20'!$B:$E,3,0)</f>
        <v>17.79</v>
      </c>
      <c r="U5" s="23">
        <f>VLOOKUP("Compras",'Mayo 20'!$B:$E,3,0)+VLOOKUP("Compras Transporte",'Mayo 20'!$B:$E,3,0)+VLOOKUP("Compras Impuestos",'Mayo 20'!$B:$E,3,0)</f>
        <v>25493.510000000002</v>
      </c>
      <c r="V5" s="23">
        <f>VLOOKUP("Compras",'Junio 20'!$B:$E,3,0)+VLOOKUP("Compras Transporte",'Junio 20'!$B:$E,3,0)+VLOOKUP("Compras Impuestos",'Junio 20'!$B:$E,3,0)</f>
        <v>3810.88</v>
      </c>
      <c r="W5" s="23">
        <f>VLOOKUP("Compras",'Julio 20'!$B:$E,3,0)+VLOOKUP("Compras Transporte",'Julio 20'!$B:$E,3,0)+VLOOKUP("Compras Impuestos",'Julio 20'!$B:$E,3,0)</f>
        <v>22423.549999999996</v>
      </c>
      <c r="X5" s="23">
        <f>VLOOKUP("Compras",'Agosto 20'!$B:$E,3,0)+VLOOKUP("Compras Transporte",'Agosto 20'!$B:$E,3,0)+VLOOKUP("Compras Impuestos",'Agosto 20'!$B:$E,3,0)</f>
        <v>21968.42</v>
      </c>
      <c r="Y5" s="23">
        <f>VLOOKUP("Compras",'Septiembre 20'!$B:$E,3,0)+VLOOKUP("Compras Transporte",'Septiembre 20'!$B:$E,3,0)+VLOOKUP("Compras Impuestos",'Septiembre 20'!$B:$E,3,0)</f>
        <v>3685.99</v>
      </c>
      <c r="Z5" s="23">
        <f>VLOOKUP("Compras",'Octubre 20'!$B:$E,3,0)+VLOOKUP("Compras Transporte",'Octubre 20'!$B:$E,3,0)+VLOOKUP("Compras Impuestos",'Octubre 20'!$B:$E,3,0)</f>
        <v>0</v>
      </c>
      <c r="AA5" s="23">
        <f>VLOOKUP("Compras",'Noviembre 20'!$B:$E,3,0)+VLOOKUP("Compras Transporte",'Noviembre 20'!$B:$E,3,0)+VLOOKUP("Compras Impuestos",'Noviembre 20'!$B:$E,3,0)</f>
        <v>0</v>
      </c>
      <c r="AB5" s="23">
        <f>VLOOKUP("Compras",'Diciembre 20'!$B:$E,3,0)+VLOOKUP("Compras Transporte",'Diciembre 20'!$B:$E,3,0)+VLOOKUP("Compras Impuestos",'Diciembre 20'!$B:$E,3,0)</f>
        <v>0</v>
      </c>
      <c r="AC5" s="20">
        <f t="shared" ref="AC5" si="4">SUM(Q5:AB5)</f>
        <v>249346.63</v>
      </c>
      <c r="AE5" s="46" t="s">
        <v>30</v>
      </c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8">
        <f t="shared" ref="AR5" si="5">SUM(AF5:AQ5)</f>
        <v>0</v>
      </c>
      <c r="AT5" s="133"/>
      <c r="AU5" s="133"/>
      <c r="AW5" s="37" t="s">
        <v>30</v>
      </c>
    </row>
    <row r="6" spans="1:49" x14ac:dyDescent="0.25">
      <c r="A6" s="30" t="s">
        <v>32</v>
      </c>
      <c r="B6" s="105">
        <f>IFERROR(ABS(B5/B3-1),"")</f>
        <v>0.7</v>
      </c>
      <c r="C6" s="105">
        <f t="shared" ref="C6:M6" si="6">IFERROR(ABS(C5/C3-1),"")</f>
        <v>0.56568281283667621</v>
      </c>
      <c r="D6" s="105">
        <f t="shared" si="6"/>
        <v>0.20616750734367106</v>
      </c>
      <c r="E6" s="105">
        <f t="shared" si="6"/>
        <v>0.63549361376458702</v>
      </c>
      <c r="F6" s="105">
        <f t="shared" si="6"/>
        <v>0.37216540612910098</v>
      </c>
      <c r="G6" s="105">
        <f t="shared" si="6"/>
        <v>0.31863238090756374</v>
      </c>
      <c r="H6" s="105">
        <f t="shared" si="6"/>
        <v>0.30726730432827576</v>
      </c>
      <c r="I6" s="105">
        <f t="shared" si="6"/>
        <v>0.79777319933310908</v>
      </c>
      <c r="J6" s="105">
        <f t="shared" si="6"/>
        <v>0.49231965643579945</v>
      </c>
      <c r="K6" s="105">
        <f t="shared" si="6"/>
        <v>9.9169075229111892E-3</v>
      </c>
      <c r="L6" s="105">
        <f t="shared" si="6"/>
        <v>0.27840156747959854</v>
      </c>
      <c r="M6" s="105">
        <f t="shared" si="6"/>
        <v>0.58678320573105758</v>
      </c>
      <c r="N6" s="18"/>
      <c r="P6" s="30" t="s">
        <v>33</v>
      </c>
      <c r="Q6" s="18">
        <f t="shared" ref="Q6:AB6" si="7">IFERROR(Q5/Q3,"")</f>
        <v>0.87665717649022512</v>
      </c>
      <c r="R6" s="18">
        <f t="shared" si="7"/>
        <v>1.3148033400527797</v>
      </c>
      <c r="S6" s="18">
        <f t="shared" si="7"/>
        <v>0.83511089858334442</v>
      </c>
      <c r="T6" s="18" t="str">
        <f t="shared" si="7"/>
        <v/>
      </c>
      <c r="U6" s="18">
        <f t="shared" si="7"/>
        <v>0.95603052576314418</v>
      </c>
      <c r="V6" s="18">
        <f t="shared" si="7"/>
        <v>0.11257633335223945</v>
      </c>
      <c r="W6" s="18">
        <f t="shared" si="7"/>
        <v>0.46667360392093604</v>
      </c>
      <c r="X6" s="18">
        <f t="shared" si="7"/>
        <v>0.18584113542973035</v>
      </c>
      <c r="Y6" s="18">
        <f t="shared" si="7"/>
        <v>0.15111811720910401</v>
      </c>
      <c r="Z6" s="18" t="str">
        <f t="shared" si="7"/>
        <v/>
      </c>
      <c r="AA6" s="18" t="str">
        <f t="shared" si="7"/>
        <v/>
      </c>
      <c r="AB6" s="18" t="str">
        <f t="shared" si="7"/>
        <v/>
      </c>
      <c r="AC6" s="10"/>
      <c r="AE6" s="9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T6" s="103"/>
      <c r="AU6" s="103"/>
      <c r="AW6" s="37" t="s">
        <v>39</v>
      </c>
    </row>
    <row r="7" spans="1:49" x14ac:dyDescent="0.25">
      <c r="A7" s="37" t="s">
        <v>39</v>
      </c>
      <c r="B7" s="38">
        <v>20000</v>
      </c>
      <c r="C7" s="38">
        <f t="shared" ref="C7:M7" si="8">SUM(C8:C9)</f>
        <v>14524.17</v>
      </c>
      <c r="D7" s="38">
        <f t="shared" si="8"/>
        <v>14545.17</v>
      </c>
      <c r="E7" s="38">
        <f t="shared" si="8"/>
        <v>14524.17</v>
      </c>
      <c r="F7" s="38">
        <f t="shared" si="8"/>
        <v>14687.769999999999</v>
      </c>
      <c r="G7" s="38">
        <f t="shared" si="8"/>
        <v>15663.74</v>
      </c>
      <c r="H7" s="38">
        <f t="shared" si="8"/>
        <v>15997.97</v>
      </c>
      <c r="I7" s="38">
        <f t="shared" si="8"/>
        <v>16647.22</v>
      </c>
      <c r="J7" s="38">
        <f t="shared" si="8"/>
        <v>15568.439999999999</v>
      </c>
      <c r="K7" s="38">
        <f t="shared" si="8"/>
        <v>14638.39</v>
      </c>
      <c r="L7" s="38">
        <f t="shared" si="8"/>
        <v>13999.17</v>
      </c>
      <c r="M7" s="38">
        <f t="shared" si="8"/>
        <v>14533.96</v>
      </c>
      <c r="N7" s="39">
        <f>SUM(B7:M7)</f>
        <v>185330.16999999998</v>
      </c>
      <c r="P7" s="22" t="str">
        <f>A7</f>
        <v>Salarios</v>
      </c>
      <c r="Q7" s="23">
        <f>SUM(Q8:Q9)</f>
        <v>19542.150000000001</v>
      </c>
      <c r="R7" s="23">
        <f t="shared" ref="R7:AB7" si="9">SUM(R8:R9)</f>
        <v>14961.23</v>
      </c>
      <c r="S7" s="23">
        <f t="shared" si="9"/>
        <v>9141.74</v>
      </c>
      <c r="T7" s="23">
        <f t="shared" si="9"/>
        <v>0</v>
      </c>
      <c r="U7" s="23">
        <f t="shared" si="9"/>
        <v>3052.85</v>
      </c>
      <c r="V7" s="23">
        <f t="shared" si="9"/>
        <v>8410.83</v>
      </c>
      <c r="W7" s="23">
        <f t="shared" si="9"/>
        <v>8789.41</v>
      </c>
      <c r="X7" s="23">
        <f t="shared" si="9"/>
        <v>9254.92</v>
      </c>
      <c r="Y7" s="23">
        <f t="shared" si="9"/>
        <v>11520.49</v>
      </c>
      <c r="Z7" s="23">
        <f t="shared" si="9"/>
        <v>0</v>
      </c>
      <c r="AA7" s="23">
        <f t="shared" si="9"/>
        <v>0</v>
      </c>
      <c r="AB7" s="23">
        <f t="shared" si="9"/>
        <v>0</v>
      </c>
      <c r="AC7" s="20">
        <f t="shared" ref="AC7" si="10">SUM(Q7:AB7)</f>
        <v>84673.62000000001</v>
      </c>
      <c r="AE7" s="46" t="str">
        <f>P7</f>
        <v>Salarios</v>
      </c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8">
        <f t="shared" ref="AR7" si="11">SUM(AF7:AQ7)</f>
        <v>0</v>
      </c>
      <c r="AT7" s="104"/>
      <c r="AU7" s="104"/>
      <c r="AW7" s="40" t="s">
        <v>14</v>
      </c>
    </row>
    <row r="8" spans="1:49" hidden="1" outlineLevel="1" x14ac:dyDescent="0.25">
      <c r="A8" s="28" t="s">
        <v>123</v>
      </c>
      <c r="B8" s="29">
        <f>VLOOKUP("SUELDOS Y SALARIOS",'Enero 19'!$B:$E,3,0)+VLOOKUP("SALARIOS EN ESPECIE",'Enero 19'!$B:$E,3,0)</f>
        <v>16124.97</v>
      </c>
      <c r="C8" s="29">
        <f>VLOOKUP("SUELDOS Y SALARIOS",'Febrero 19'!$B:$E,3,0)</f>
        <v>14159.95</v>
      </c>
      <c r="D8" s="29">
        <f>VLOOKUP("SUELDOS Y SALARIOS",'Marzo 19'!$B:$E,3,0)</f>
        <v>14180.95</v>
      </c>
      <c r="E8" s="29">
        <f>VLOOKUP("SUELDOS Y SALARIOS",'Abril 19'!$B:$E,3,0)</f>
        <v>14159.95</v>
      </c>
      <c r="F8" s="29">
        <f>VLOOKUP("SUELDOS Y SALARIOS",'Mayo 19'!$B:$E,3,0)</f>
        <v>14323.55</v>
      </c>
      <c r="G8" s="29">
        <f>VLOOKUP("SUELDOS Y SALARIOS",'Junio 19'!$B:$E,3,0)</f>
        <v>15299.52</v>
      </c>
      <c r="H8" s="29">
        <f>VLOOKUP("SUELDOS Y SALARIOS",'Julio 19'!$B:$E,3,0)</f>
        <v>15633.75</v>
      </c>
      <c r="I8" s="29">
        <f>VLOOKUP("SUELDOS Y SALARIOS",'Agosto 19'!$B:$E,3,0)</f>
        <v>16283</v>
      </c>
      <c r="J8" s="29">
        <f>VLOOKUP("SUELDOS Y SALARIOS",'Septiembre 19'!$B:$E,3,0)</f>
        <v>15204.22</v>
      </c>
      <c r="K8" s="29">
        <f>VLOOKUP("SUELDOS Y SALARIOS",'Octubre 19'!$B:$E,3,0)</f>
        <v>14274.17</v>
      </c>
      <c r="L8" s="29">
        <f>VLOOKUP("SUELDOS Y SALARIOS",'Noviembre 19'!$B:$E,3,0)</f>
        <v>13634.95</v>
      </c>
      <c r="M8" s="29">
        <f>VLOOKUP("SUELDOS Y SALARIOS",'Diciembre 19'!$B:$E,3,0)</f>
        <v>14169.74</v>
      </c>
      <c r="N8" s="21">
        <f>SUM(B8:M8)</f>
        <v>177448.72</v>
      </c>
      <c r="P8" s="28" t="str">
        <f>A8</f>
        <v>Sueldos</v>
      </c>
      <c r="Q8" s="29">
        <f>VLOOKUP("SUELDOS Y SALARIOS",'Enero 20'!$B:$E,3,0)+VLOOKUP("SALARIOS EN ESPECIE",'Enero 20'!$B:$E,3,0)</f>
        <v>15225.9</v>
      </c>
      <c r="R8" s="29">
        <f>VLOOKUP("SUELDOS Y SALARIOS",'Febrero 20'!$B:$E,3,0)</f>
        <v>14597.01</v>
      </c>
      <c r="S8" s="29">
        <f>VLOOKUP("SUELDOS Y SALARIOS",'Marzo 20'!$B:$E,3,0)</f>
        <v>8777.52</v>
      </c>
      <c r="T8" s="29">
        <f>VLOOKUP("SUELDOS Y SALARIOS",'Abril 20'!$B:$E,3,0)</f>
        <v>0</v>
      </c>
      <c r="U8" s="29">
        <f>VLOOKUP("SUELDOS Y SALARIOS",'Mayo 20'!$B:$E,3,0)</f>
        <v>3052.85</v>
      </c>
      <c r="V8" s="29">
        <f>VLOOKUP("SUELDOS Y SALARIOS",'Junio 20'!$B:$E,3,0)</f>
        <v>8410.83</v>
      </c>
      <c r="W8" s="29">
        <f>VLOOKUP("SUELDOS Y SALARIOS",'Julio 20'!$B:$E,3,0)</f>
        <v>8789.41</v>
      </c>
      <c r="X8" s="29">
        <f>VLOOKUP("SUELDOS Y SALARIOS",'Agosto 20'!$B:$E,3,0)</f>
        <v>9254.92</v>
      </c>
      <c r="Y8" s="29">
        <f>VLOOKUP("SUELDOS Y SALARIOS",'Septiembre 20'!$B:$E,3,0)</f>
        <v>11247.33</v>
      </c>
      <c r="Z8" s="29">
        <f>VLOOKUP("SUELDOS Y SALARIOS",'Octubre 20'!$B:$E,3,0)</f>
        <v>0</v>
      </c>
      <c r="AA8" s="29">
        <f>VLOOKUP("SUELDOS Y SALARIOS",'Noviembre 20'!$B:$E,3,0)</f>
        <v>0</v>
      </c>
      <c r="AB8" s="29">
        <f>VLOOKUP("SUELDOS Y SALARIOS",'Diciembre 20'!$B:$E,3,0)</f>
        <v>0</v>
      </c>
      <c r="AC8" s="21">
        <f>SUM(Q8:AB8)</f>
        <v>79355.77</v>
      </c>
      <c r="AE8" s="28" t="str">
        <f>P8</f>
        <v>Sueldos</v>
      </c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21">
        <f>SUM(AF8:AQ8)</f>
        <v>0</v>
      </c>
      <c r="AW8" s="42" t="s">
        <v>16</v>
      </c>
    </row>
    <row r="9" spans="1:49" hidden="1" outlineLevel="1" x14ac:dyDescent="0.25">
      <c r="A9" s="28" t="s">
        <v>124</v>
      </c>
      <c r="B9" s="29">
        <f>VLOOKUP("SEGURIDAD SOCIAL A CARGO DE LA",'Enero 19'!$B:$E,3,0)</f>
        <v>3768.9</v>
      </c>
      <c r="C9" s="29">
        <f>VLOOKUP("SALARIOS EN ESPECIE",'Febrero 19'!$B:$E,3,0)</f>
        <v>364.22</v>
      </c>
      <c r="D9" s="29">
        <f>VLOOKUP("SALARIOS EN ESPECIE",'Marzo 19'!$B:$E,3,0)</f>
        <v>364.22</v>
      </c>
      <c r="E9" s="29">
        <f>VLOOKUP("SALARIOS EN ESPECIE",'Abril 19'!$B:$E,3,0)</f>
        <v>364.22</v>
      </c>
      <c r="F9" s="29">
        <f>VLOOKUP("SALARIOS EN ESPECIE",'Mayo 19'!$B:$E,3,0)</f>
        <v>364.22</v>
      </c>
      <c r="G9" s="29">
        <f>VLOOKUP("SALARIOS EN ESPECIE",'Junio 19'!$B:$E,3,0)</f>
        <v>364.22</v>
      </c>
      <c r="H9" s="29">
        <f>VLOOKUP("SALARIOS EN ESPECIE",'Julio 19'!$B:$E,3,0)</f>
        <v>364.22</v>
      </c>
      <c r="I9" s="29">
        <f>VLOOKUP("SALARIOS EN ESPECIE",'Agosto 19'!$B:$E,3,0)</f>
        <v>364.22</v>
      </c>
      <c r="J9" s="29">
        <f>VLOOKUP("SALARIOS EN ESPECIE",'Septiembre 19'!$B:$E,3,0)</f>
        <v>364.22</v>
      </c>
      <c r="K9" s="29">
        <f>VLOOKUP("SALARIOS EN ESPECIE",'Octubre 19'!$B:$E,3,0)</f>
        <v>364.22</v>
      </c>
      <c r="L9" s="29">
        <f>VLOOKUP("SALARIOS EN ESPECIE",'Noviembre 19'!$B:$E,3,0)</f>
        <v>364.22</v>
      </c>
      <c r="M9" s="29">
        <f>VLOOKUP("SALARIOS EN ESPECIE",'Diciembre 19'!$B:$E,3,0)</f>
        <v>364.22</v>
      </c>
      <c r="N9" s="21">
        <f t="shared" ref="N9" si="12">SUM(B9:M9)</f>
        <v>7775.3200000000024</v>
      </c>
      <c r="P9" s="28" t="str">
        <f>A9</f>
        <v>Seguridad social</v>
      </c>
      <c r="Q9" s="29">
        <f>VLOOKUP("SEGURIDAD SOCIAL A CARGO DE LA",'Enero 20'!$B:$E,3,0)</f>
        <v>4316.25</v>
      </c>
      <c r="R9" s="29">
        <f>VLOOKUP("SALARIOS EN ESPECIE",'Febrero 20'!$B:$E,3,0)</f>
        <v>364.22</v>
      </c>
      <c r="S9" s="29">
        <f>VLOOKUP("SALARIOS EN ESPECIE",'Marzo 20'!$B:$E,3,0)</f>
        <v>364.22</v>
      </c>
      <c r="T9" s="29">
        <f>VLOOKUP("SALARIOS EN ESPECIE",'Abril 20'!$B:$E,3,0)</f>
        <v>0</v>
      </c>
      <c r="U9" s="29">
        <f>VLOOKUP("SALARIOS EN ESPECIE",'Mayo 20'!$B:$E,3,0)</f>
        <v>0</v>
      </c>
      <c r="V9" s="29">
        <f>VLOOKUP("SALARIOS EN ESPECIE",'Junio 20'!$B:$E,3,0)</f>
        <v>0</v>
      </c>
      <c r="W9" s="29">
        <f>VLOOKUP("SALARIOS EN ESPECIE",'Julio 20'!$B:$E,3,0)</f>
        <v>0</v>
      </c>
      <c r="X9" s="29">
        <f>VLOOKUP("SALARIOS EN ESPECIE",'Agosto 20'!$B:$E,3,0)</f>
        <v>0</v>
      </c>
      <c r="Y9" s="29">
        <f>VLOOKUP("SALARIOS EN ESPECIE",'Septiembre 20'!$B:$E,3,0)</f>
        <v>273.16000000000003</v>
      </c>
      <c r="Z9" s="29">
        <f>VLOOKUP("SALARIOS EN ESPECIE",'Octubre 20'!$B:$E,3,0)</f>
        <v>0</v>
      </c>
      <c r="AA9" s="29">
        <f>VLOOKUP("SALARIOS EN ESPECIE",'Noviembre 20'!$B:$E,3,0)</f>
        <v>0</v>
      </c>
      <c r="AB9" s="29">
        <f>VLOOKUP("SALARIOS EN ESPECIE",'Diciembre 20'!$B:$E,3,0)</f>
        <v>0</v>
      </c>
      <c r="AC9" s="21">
        <f t="shared" ref="AC9" si="13">SUM(Q9:AB9)</f>
        <v>5317.85</v>
      </c>
      <c r="AE9" s="28" t="str">
        <f>P9</f>
        <v>Seguridad social</v>
      </c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21">
        <f t="shared" ref="AR9" si="14">SUM(AF9:AQ9)</f>
        <v>0</v>
      </c>
    </row>
    <row r="10" spans="1:49" collapsed="1" x14ac:dyDescent="0.25">
      <c r="A10" s="30" t="s">
        <v>21</v>
      </c>
      <c r="B10" s="105">
        <f>B7/B3</f>
        <v>0.2</v>
      </c>
      <c r="C10" s="105">
        <f t="shared" ref="C10:M10" si="15">C7/C3</f>
        <v>0.2323358291599808</v>
      </c>
      <c r="D10" s="105">
        <f t="shared" si="15"/>
        <v>0.31107373184666992</v>
      </c>
      <c r="E10" s="105">
        <f t="shared" si="15"/>
        <v>0.19663307038728978</v>
      </c>
      <c r="F10" s="105">
        <f t="shared" si="15"/>
        <v>0.1318351273950468</v>
      </c>
      <c r="G10" s="105">
        <f t="shared" si="15"/>
        <v>0.2490215598636209</v>
      </c>
      <c r="H10" s="105">
        <f t="shared" si="15"/>
        <v>0.12938138952217434</v>
      </c>
      <c r="I10" s="105">
        <f t="shared" si="15"/>
        <v>0.24655502153532721</v>
      </c>
      <c r="J10" s="105">
        <f t="shared" si="15"/>
        <v>0.25165418183828442</v>
      </c>
      <c r="K10" s="105">
        <f t="shared" si="15"/>
        <v>0.17140241329292288</v>
      </c>
      <c r="L10" s="105">
        <f t="shared" si="15"/>
        <v>0.18460941387123966</v>
      </c>
      <c r="M10" s="105">
        <f t="shared" si="15"/>
        <v>0.11194115147973145</v>
      </c>
      <c r="N10" s="18"/>
      <c r="P10" s="30" t="s">
        <v>21</v>
      </c>
      <c r="Q10" s="18">
        <f t="shared" ref="Q10:AC10" si="16">Q7/Q3</f>
        <v>0.37235668226683488</v>
      </c>
      <c r="R10" s="18">
        <f t="shared" si="16"/>
        <v>0.30891482559826161</v>
      </c>
      <c r="S10" s="18">
        <f t="shared" si="16"/>
        <v>0.1226217550486336</v>
      </c>
      <c r="T10" s="18" t="e">
        <f t="shared" si="16"/>
        <v>#DIV/0!</v>
      </c>
      <c r="U10" s="18">
        <f t="shared" si="16"/>
        <v>0.11448473711842795</v>
      </c>
      <c r="V10" s="18">
        <f t="shared" si="16"/>
        <v>0.248462402869945</v>
      </c>
      <c r="W10" s="18">
        <f t="shared" si="16"/>
        <v>0.18292311614524528</v>
      </c>
      <c r="X10" s="18">
        <f t="shared" si="16"/>
        <v>7.8291695129250091E-2</v>
      </c>
      <c r="Y10" s="18">
        <f t="shared" si="16"/>
        <v>0.47231673393750678</v>
      </c>
      <c r="Z10" s="18" t="e">
        <f t="shared" si="16"/>
        <v>#DIV/0!</v>
      </c>
      <c r="AA10" s="18" t="e">
        <f t="shared" si="16"/>
        <v>#DIV/0!</v>
      </c>
      <c r="AB10" s="18" t="e">
        <f t="shared" si="16"/>
        <v>#DIV/0!</v>
      </c>
      <c r="AC10" s="18">
        <f t="shared" si="16"/>
        <v>0.19846818736911698</v>
      </c>
      <c r="AE10" s="30" t="s">
        <v>21</v>
      </c>
      <c r="AF10" s="18">
        <f t="shared" ref="AF10:AR10" ca="1" si="17">AF7/AF3</f>
        <v>0</v>
      </c>
      <c r="AG10" s="18">
        <f t="shared" ca="1" si="17"/>
        <v>0</v>
      </c>
      <c r="AH10" s="18">
        <f t="shared" ca="1" si="17"/>
        <v>0</v>
      </c>
      <c r="AI10" s="18">
        <f t="shared" ca="1" si="17"/>
        <v>0</v>
      </c>
      <c r="AJ10" s="18">
        <f t="shared" ca="1" si="17"/>
        <v>0</v>
      </c>
      <c r="AK10" s="18">
        <f t="shared" ca="1" si="17"/>
        <v>0</v>
      </c>
      <c r="AL10" s="18">
        <f t="shared" ca="1" si="17"/>
        <v>0</v>
      </c>
      <c r="AM10" s="18">
        <f t="shared" ca="1" si="17"/>
        <v>0</v>
      </c>
      <c r="AN10" s="18">
        <f t="shared" ca="1" si="17"/>
        <v>0</v>
      </c>
      <c r="AO10" s="18">
        <f t="shared" ca="1" si="17"/>
        <v>0</v>
      </c>
      <c r="AP10" s="18">
        <f t="shared" ca="1" si="17"/>
        <v>0</v>
      </c>
      <c r="AQ10" s="18">
        <f t="shared" ca="1" si="17"/>
        <v>0</v>
      </c>
      <c r="AR10" s="18">
        <f t="shared" ca="1" si="17"/>
        <v>0</v>
      </c>
      <c r="AW10" s="6" t="s">
        <v>15</v>
      </c>
    </row>
    <row r="11" spans="1:49" ht="7.15" customHeight="1" x14ac:dyDescent="0.25">
      <c r="A11" s="11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0"/>
      <c r="P11" s="11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0"/>
      <c r="AE11" s="11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0"/>
      <c r="AS11" t="s">
        <v>29</v>
      </c>
    </row>
    <row r="12" spans="1:49" x14ac:dyDescent="0.25">
      <c r="A12" s="40" t="s">
        <v>14</v>
      </c>
      <c r="B12" s="41">
        <f>SUM(B13:B19)</f>
        <v>10871.43</v>
      </c>
      <c r="C12" s="41">
        <f t="shared" ref="C12:M12" si="18">SUM(C13:C19)</f>
        <v>4997.0700000000006</v>
      </c>
      <c r="D12" s="41">
        <f t="shared" si="18"/>
        <v>5103.46</v>
      </c>
      <c r="E12" s="41">
        <f t="shared" si="18"/>
        <v>5116.38</v>
      </c>
      <c r="F12" s="41">
        <f t="shared" si="18"/>
        <v>12052.38</v>
      </c>
      <c r="G12" s="41">
        <f t="shared" si="18"/>
        <v>3160.75</v>
      </c>
      <c r="H12" s="41">
        <f t="shared" si="18"/>
        <v>6379.52</v>
      </c>
      <c r="I12" s="41">
        <f t="shared" si="18"/>
        <v>7570.02</v>
      </c>
      <c r="J12" s="41">
        <f t="shared" si="18"/>
        <v>6271.48</v>
      </c>
      <c r="K12" s="41">
        <f t="shared" si="18"/>
        <v>5809.52</v>
      </c>
      <c r="L12" s="41">
        <f t="shared" si="18"/>
        <v>4862.95</v>
      </c>
      <c r="M12" s="41">
        <f t="shared" si="18"/>
        <v>30351.89</v>
      </c>
      <c r="N12" s="39">
        <f>SUM(B12:M12)</f>
        <v>102546.85</v>
      </c>
      <c r="P12" s="25" t="s">
        <v>14</v>
      </c>
      <c r="Q12" s="26">
        <f>SUM(Q13:Q19)</f>
        <v>9269.9600000000009</v>
      </c>
      <c r="R12" s="26">
        <f t="shared" ref="R12:AB12" si="19">SUM(R13:R19)</f>
        <v>8782.94</v>
      </c>
      <c r="S12" s="26">
        <f t="shared" si="19"/>
        <v>4797.1400000000003</v>
      </c>
      <c r="T12" s="26">
        <f t="shared" si="19"/>
        <v>3309.42</v>
      </c>
      <c r="U12" s="26">
        <f t="shared" si="19"/>
        <v>4292.63</v>
      </c>
      <c r="V12" s="26">
        <f t="shared" si="19"/>
        <v>4660.7699999999995</v>
      </c>
      <c r="W12" s="26">
        <f t="shared" si="19"/>
        <v>6665.66</v>
      </c>
      <c r="X12" s="26">
        <f t="shared" si="19"/>
        <v>5283.4</v>
      </c>
      <c r="Y12" s="26">
        <f t="shared" si="19"/>
        <v>10258.76</v>
      </c>
      <c r="Z12" s="26">
        <f t="shared" si="19"/>
        <v>0</v>
      </c>
      <c r="AA12" s="26">
        <f t="shared" si="19"/>
        <v>0</v>
      </c>
      <c r="AB12" s="26">
        <f t="shared" si="19"/>
        <v>0</v>
      </c>
      <c r="AC12" s="27">
        <f>SUM(Q12:AB12)</f>
        <v>57320.680000000008</v>
      </c>
      <c r="AE12" s="49" t="s">
        <v>14</v>
      </c>
      <c r="AF12" s="50">
        <f>SUM(AF13:AF19)</f>
        <v>0</v>
      </c>
      <c r="AG12" s="50">
        <f t="shared" ref="AG12:AQ12" si="20">SUM(AG13:AG19)</f>
        <v>0</v>
      </c>
      <c r="AH12" s="50">
        <f t="shared" si="20"/>
        <v>0</v>
      </c>
      <c r="AI12" s="50">
        <f t="shared" si="20"/>
        <v>0</v>
      </c>
      <c r="AJ12" s="50">
        <f t="shared" si="20"/>
        <v>0</v>
      </c>
      <c r="AK12" s="50">
        <f t="shared" si="20"/>
        <v>0</v>
      </c>
      <c r="AL12" s="50">
        <f t="shared" si="20"/>
        <v>0</v>
      </c>
      <c r="AM12" s="50">
        <f t="shared" si="20"/>
        <v>0</v>
      </c>
      <c r="AN12" s="50">
        <f t="shared" si="20"/>
        <v>0</v>
      </c>
      <c r="AO12" s="50">
        <f t="shared" si="20"/>
        <v>0</v>
      </c>
      <c r="AP12" s="50">
        <f t="shared" si="20"/>
        <v>0</v>
      </c>
      <c r="AQ12" s="50">
        <f t="shared" si="20"/>
        <v>0</v>
      </c>
      <c r="AR12" s="51">
        <f>SUM(AF12:AQ12)</f>
        <v>0</v>
      </c>
      <c r="AS12" t="s">
        <v>29</v>
      </c>
    </row>
    <row r="13" spans="1:49" outlineLevel="1" x14ac:dyDescent="0.25">
      <c r="A13" s="28" t="s">
        <v>100</v>
      </c>
      <c r="B13" s="29">
        <f>VLOOKUP("ALQ.LOCAL C/.ISLOTE FERMIN",'Enero 19'!$B:$E,3,0)</f>
        <v>330</v>
      </c>
      <c r="C13" s="29">
        <f>VLOOKUP("ALQ.LOCAL C/.ISLOTE FERMIN",'Febrero 19'!$B:$E,3,0)</f>
        <v>330</v>
      </c>
      <c r="D13" s="29">
        <f>VLOOKUP("ALQ.LOCAL C/.ISLOTE FERMIN",'Marzo 19'!$B:$E,3,0)</f>
        <v>330</v>
      </c>
      <c r="E13" s="29">
        <f>VLOOKUP("ALQ.LOCAL C/.ISLOTE FERMIN",'Abril 19'!$B:$E,3,0)</f>
        <v>330</v>
      </c>
      <c r="F13" s="29">
        <f>VLOOKUP("ALQ.LOCAL C/.ISLOTE FERMIN",'Mayo 19'!$B:$E,3,0)</f>
        <v>330</v>
      </c>
      <c r="G13" s="29">
        <f>VLOOKUP("ALQ.LOCAL C/.ISLOTE FERMIN",'Junio 19'!$B:$E,3,0)</f>
        <v>330</v>
      </c>
      <c r="H13" s="29">
        <f>VLOOKUP("ALQ.LOCAL C/.ISLOTE FERMIN",'Julio 19'!$B:$E,3,0)</f>
        <v>330</v>
      </c>
      <c r="I13" s="29">
        <f>VLOOKUP("ALQ.LOCAL C/.ISLOTE FERMIN",'Agosto 19'!$B:$E,3,0)</f>
        <v>330</v>
      </c>
      <c r="J13" s="29">
        <f>VLOOKUP("ALQ.LOCAL C/.ISLOTE FERMIN",'Septiembre 19'!$B:$E,3,0)</f>
        <v>330</v>
      </c>
      <c r="K13" s="29">
        <f>VLOOKUP("ALQ.LOCAL C/.ISLOTE FERMIN",'Octubre 19'!$B:$E,3,0)</f>
        <v>330</v>
      </c>
      <c r="L13" s="29">
        <f>VLOOKUP("ALQ.LOCAL C/.ISLOTE FERMIN",'Noviembre 19'!$B:$E,3,0)</f>
        <v>330</v>
      </c>
      <c r="M13" s="29">
        <f>VLOOKUP("ALQ.LOCAL C/.ISLOTE FERMIN",'Diciembre 19'!$B:$E,3,0)</f>
        <v>330</v>
      </c>
      <c r="N13" s="21">
        <f>SUM(B13:M13)</f>
        <v>3960</v>
      </c>
      <c r="P13" s="28" t="s">
        <v>100</v>
      </c>
      <c r="Q13" s="29">
        <f>VLOOKUP("ALQ.LOCAL C/.ISLOTE FERMIN",'Enero 20'!$B:$E,3,0)</f>
        <v>330</v>
      </c>
      <c r="R13" s="29">
        <f>VLOOKUP("ALQ.LOCAL C/.ISLOTE FERMIN",'Febrero 20'!$B:$E,3,0)</f>
        <v>330</v>
      </c>
      <c r="S13" s="29">
        <f>VLOOKUP("ALQ.LOCAL C/.ISLOTE FERMIN",'Marzo 20'!$B:$E,3,0)</f>
        <v>330</v>
      </c>
      <c r="T13" s="29">
        <f>VLOOKUP("ALQ.LOCAL C/.ISLOTE FERMIN",'Abril 20'!$B:$E,3,0)</f>
        <v>330</v>
      </c>
      <c r="U13" s="29">
        <f>VLOOKUP("ALQ.LOCAL C/.ISLOTE FERMIN",'Mayo 20'!$B:$E,3,0)</f>
        <v>330</v>
      </c>
      <c r="V13" s="29">
        <f>VLOOKUP("ALQ.LOCAL C/.ISLOTE FERMIN",'Junio 20'!$B:$E,3,0)</f>
        <v>330</v>
      </c>
      <c r="W13" s="29">
        <f>VLOOKUP("ALQ.LOCAL C/.ISLOTE FERMIN",'Julio 20'!$B:$E,3,0)</f>
        <v>330</v>
      </c>
      <c r="X13" s="29">
        <f>VLOOKUP("ALQ.LOCAL C/.ISLOTE FERMIN",'Agosto 20'!$B:$E,3,0)</f>
        <v>330</v>
      </c>
      <c r="Y13" s="29">
        <f>VLOOKUP("ALQ.LOCAL C/.ISLOTE FERMIN",'Septiembre 20'!$B:$E,3,0)</f>
        <v>330</v>
      </c>
      <c r="Z13" s="29">
        <f>VLOOKUP("ALQ.LOCAL C/.ISLOTE FERMIN",'Octubre 20'!$B:$E,3,0)</f>
        <v>0</v>
      </c>
      <c r="AA13" s="29">
        <f>VLOOKUP("ALQ.LOCAL C/.ISLOTE FERMIN",'Noviembre 20'!$B:$E,3,0)</f>
        <v>0</v>
      </c>
      <c r="AB13" s="29">
        <f>VLOOKUP("ALQ.LOCAL C/.ISLOTE FERMIN",'Diciembre 20'!$B:$E,3,0)</f>
        <v>0</v>
      </c>
      <c r="AC13" s="20">
        <f>SUM(Q13:AB13)</f>
        <v>2970</v>
      </c>
      <c r="AE13" s="28" t="s">
        <v>100</v>
      </c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21">
        <f>SUM(AF13:AQ13)</f>
        <v>0</v>
      </c>
      <c r="AS13" t="s">
        <v>29</v>
      </c>
      <c r="AW13" s="37" t="s">
        <v>23</v>
      </c>
    </row>
    <row r="14" spans="1:49" outlineLevel="1" x14ac:dyDescent="0.25">
      <c r="A14" s="28" t="s">
        <v>37</v>
      </c>
      <c r="B14" s="29">
        <f>VLOOKUP("SUMINISTROS GASOIL",'Enero 19'!$B:$E,3,0)+VLOOKUP("SUMINISTROS AGUA",'Enero 19'!$B:$E,3,0)+VLOOKUP("SUMINISTROS ELECTRICIDAD",'Enero 19'!$B:$E,3,0)</f>
        <v>861.63</v>
      </c>
      <c r="C14" s="29">
        <f>VLOOKUP("SUMINISTROS GASOIL",'Febrero 19'!$B:$E,3,0)+VLOOKUP("SUMINISTROS AGUA",'Febrero 19'!$B:$E,3,0)+VLOOKUP("SUMINISTROS ELECTRICIDAD",'Febrero 19'!$B:$E,3,0)</f>
        <v>682.33</v>
      </c>
      <c r="D14" s="29">
        <f>VLOOKUP("SUMINISTROS GASOIL",'Marzo 19'!$B:$E,3,0)+VLOOKUP("SUMINISTROS AGUA",'Marzo 19'!$B:$E,3,0)+VLOOKUP("SUMINISTROS ELECTRICIDAD",'Marzo 19'!$B:$E,3,0)</f>
        <v>652.21</v>
      </c>
      <c r="E14" s="29">
        <f>VLOOKUP("SUMINISTROS GASOIL",'Abril 19'!$B:$E,3,0)+VLOOKUP("SUMINISTROS AGUA",'Abril 19'!$B:$E,3,0)+VLOOKUP("SUMINISTROS ELECTRICIDAD",'Abril 19'!$B:$E,3,0)</f>
        <v>662.56</v>
      </c>
      <c r="F14" s="29">
        <f>VLOOKUP("SUMINISTROS GASOIL",'Mayo 19'!$B:$E,3,0)+VLOOKUP("SUMINISTROS AGUA",'Mayo 19'!$B:$E,3,0)+VLOOKUP("SUMINISTROS ELECTRICIDAD",'Mayo 19'!$B:$E,3,0)</f>
        <v>758.46</v>
      </c>
      <c r="G14" s="29">
        <f>VLOOKUP("SUMINISTROS GASOIL",'Junio 19'!$B:$E,3,0)+VLOOKUP("SUMINISTROS AGUA",'Junio 19'!$B:$E,3,0)+VLOOKUP("SUMINISTROS ELECTRICIDAD",'Junio 19'!$B:$E,3,0)</f>
        <v>652.78</v>
      </c>
      <c r="H14" s="29">
        <f>VLOOKUP("SUMINISTROS GASOIL",'Julio 19'!$B:$E,3,0)+VLOOKUP("SUMINISTROS AGUA",'Julio 19'!$B:$E,3,0)+VLOOKUP("SUMINISTROS ELECTRICIDAD",'Julio 19'!$B:$E,3,0)</f>
        <v>1114.58</v>
      </c>
      <c r="I14" s="29">
        <f>VLOOKUP("SUMINISTROS GASOIL",'Agosto 19'!$B:$E,3,0)+VLOOKUP("SUMINISTROS AGUA",'Agosto 19'!$B:$E,3,0)+VLOOKUP("SUMINISTROS ELECTRICIDAD",'Agosto 19'!$B:$E,3,0)</f>
        <v>1007.01</v>
      </c>
      <c r="J14" s="29">
        <f>VLOOKUP("SUMINISTROS GASOIL",'Septiembre 19'!$B:$E,3,0)+VLOOKUP("SUMINISTROS AGUA",'Septiembre 19'!$B:$E,3,0)+VLOOKUP("SUMINISTROS ELECTRICIDAD",'Septiembre 19'!$B:$E,3,0)</f>
        <v>962.46999999999991</v>
      </c>
      <c r="K14" s="29">
        <f>VLOOKUP("SUMINISTROS GASOIL",'Octubre 19'!$B:$E,3,0)+VLOOKUP("SUMINISTROS AGUA",'Octubre 19'!$B:$E,3,0)+VLOOKUP("SUMINISTROS ELECTRICIDAD",'Octubre 19'!$B:$E,3,0)</f>
        <v>838.08999999999992</v>
      </c>
      <c r="L14" s="29">
        <f>VLOOKUP("SUMINISTROS GASOIL",'Noviembre 19'!$B:$E,3,0)+VLOOKUP("SUMINISTROS AGUA",'Noviembre 19'!$B:$E,3,0)+VLOOKUP("SUMINISTROS ELECTRICIDAD",'Noviembre 19'!$B:$E,3,0)</f>
        <v>1030.48</v>
      </c>
      <c r="M14" s="29">
        <f>VLOOKUP("SUMINISTROS GASOIL",'Diciembre 19'!$B:$E,3,0)+VLOOKUP("SUMINISTROS AGUA",'Diciembre 19'!$B:$E,3,0)+VLOOKUP("SUMINISTROS ELECTRICIDAD",'Diciembre 19'!$B:$E,3,0)</f>
        <v>959.31</v>
      </c>
      <c r="N14" s="21">
        <f t="shared" ref="N14:N18" si="21">SUM(B14:M14)</f>
        <v>10181.91</v>
      </c>
      <c r="P14" s="28" t="s">
        <v>37</v>
      </c>
      <c r="Q14" s="29">
        <f>VLOOKUP("SUMINISTROS GASOIL",'Enero 20'!$B:$E,3,0)+VLOOKUP("SUMINISTROS AGUA",'Enero 20'!$B:$E,3,0)+VLOOKUP("SUMINISTROS ELECTRICIDAD",'Enero 20'!$B:$E,3,0)</f>
        <v>911.67000000000007</v>
      </c>
      <c r="R14" s="29">
        <f>VLOOKUP("SUMINISTROS GASOIL",'Febrero 20'!$B:$E,3,0)+VLOOKUP("SUMINISTROS AGUA",'Febrero 20'!$B:$E,3,0)+VLOOKUP("SUMINISTROS ELECTRICIDAD",'Febrero 20'!$B:$E,3,0)</f>
        <v>814.76</v>
      </c>
      <c r="S14" s="29">
        <f>VLOOKUP("SUMINISTROS GASOIL",'Marzo 20'!$B:$E,3,0)+VLOOKUP("SUMINISTROS AGUA",'Marzo 20'!$B:$E,3,0)+VLOOKUP("SUMINISTROS ELECTRICIDAD",'Marzo 20'!$B:$E,3,0)</f>
        <v>518.20000000000005</v>
      </c>
      <c r="T14" s="29">
        <f>VLOOKUP("SUMINISTROS GASOIL",'Abril 20'!$B:$E,3,0)+VLOOKUP("SUMINISTROS AGUA",'Abril 20'!$B:$E,3,0)+VLOOKUP("SUMINISTROS ELECTRICIDAD",'Abril 20'!$B:$E,3,0)</f>
        <v>308.74</v>
      </c>
      <c r="U14" s="29">
        <f>VLOOKUP("SUMINISTROS GASOIL",'Mayo 20'!$B:$E,3,0)+VLOOKUP("SUMINISTROS AGUA",'Mayo 20'!$B:$E,3,0)+VLOOKUP("SUMINISTROS ELECTRICIDAD",'Mayo 20'!$B:$E,3,0)</f>
        <v>459.84000000000003</v>
      </c>
      <c r="V14" s="29">
        <f>VLOOKUP("SUMINISTROS GASOIL",'Junio 20'!$B:$E,3,0)+VLOOKUP("SUMINISTROS AGUA",'Junio 20'!$B:$E,3,0)+VLOOKUP("SUMINISTROS ELECTRICIDAD",'Junio 20'!$B:$E,3,0)</f>
        <v>400.88</v>
      </c>
      <c r="W14" s="29">
        <f>VLOOKUP("SUMINISTROS GASOIL",'Julio 20'!$B:$E,3,0)+VLOOKUP("SUMINISTROS AGUA",'Julio 20'!$B:$E,3,0)+VLOOKUP("SUMINISTROS ELECTRICIDAD",'Julio 20'!$B:$E,3,0)</f>
        <v>656.81999999999994</v>
      </c>
      <c r="X14" s="29">
        <f>VLOOKUP("SUMINISTROS GASOIL",'Agosto 20'!$B:$E,3,0)+VLOOKUP("SUMINISTROS AGUA",'Agosto 20'!$B:$E,3,0)+VLOOKUP("SUMINISTROS ELECTRICIDAD",'Agosto 20'!$B:$E,3,0)</f>
        <v>611.75</v>
      </c>
      <c r="Y14" s="29">
        <f>VLOOKUP("SUMINISTROS GASOIL",'Septiembre 20'!$B:$E,3,0)+VLOOKUP("SUMINISTROS AGUA",'Septiembre 20'!$B:$E,3,0)+VLOOKUP("SUMINISTROS ELECTRICIDAD",'Septiembre 20'!$B:$E,3,0)</f>
        <v>653.64</v>
      </c>
      <c r="Z14" s="29">
        <f>VLOOKUP("SUMINISTROS GASOIL",'Octubre 20'!$B:$E,3,0)+VLOOKUP("SUMINISTROS AGUA",'Octubre 20'!$B:$E,3,0)+VLOOKUP("SUMINISTROS ELECTRICIDAD",'Octubre 20'!$B:$E,3,0)</f>
        <v>0</v>
      </c>
      <c r="AA14" s="29">
        <f>VLOOKUP("SUMINISTROS GASOIL",'Noviembre 20'!$B:$E,3,0)+VLOOKUP("SUMINISTROS AGUA",'Noviembre 20'!$B:$E,3,0)+VLOOKUP("SUMINISTROS ELECTRICIDAD",'Noviembre 20'!$B:$E,3,0)</f>
        <v>0</v>
      </c>
      <c r="AB14" s="29">
        <f>VLOOKUP("SUMINISTROS GASOIL",'Diciembre 20'!$B:$E,3,0)+VLOOKUP("SUMINISTROS AGUA",'Diciembre 20'!$B:$E,3,0)+VLOOKUP("SUMINISTROS ELECTRICIDAD",'Diciembre 20'!$B:$E,3,0)</f>
        <v>0</v>
      </c>
      <c r="AC14" s="20">
        <f t="shared" ref="AC14:AC18" si="22">SUM(Q14:AB14)</f>
        <v>5336.3</v>
      </c>
      <c r="AE14" s="28" t="s">
        <v>37</v>
      </c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21">
        <f t="shared" ref="AR14:AR18" si="23">SUM(AF14:AQ14)</f>
        <v>0</v>
      </c>
      <c r="AW14" s="33" t="s">
        <v>17</v>
      </c>
    </row>
    <row r="15" spans="1:49" outlineLevel="1" x14ac:dyDescent="0.25">
      <c r="A15" s="28" t="s">
        <v>20</v>
      </c>
      <c r="B15" s="29">
        <f>VLOOKUP("SERVICIOS PROFESIONALES INDEP.",'Enero 19'!$B:$E,3,0)</f>
        <v>952.73</v>
      </c>
      <c r="C15" s="29">
        <f>VLOOKUP("SERVICIOS PROFESIONALES INDEP.",'Febrero 19'!$B:$E,3,0)</f>
        <v>2175.7399999999998</v>
      </c>
      <c r="D15" s="29">
        <f>VLOOKUP("SERVICIOS PROFESIONALES INDEP.",'Marzo 19'!$B:$E,3,0)</f>
        <v>872.62</v>
      </c>
      <c r="E15" s="29">
        <f>VLOOKUP("SERVICIOS PROFESIONALES INDEP.",'Abril 19'!$B:$E,3,0)</f>
        <v>838.72</v>
      </c>
      <c r="F15" s="29">
        <f>VLOOKUP("SERVICIOS PROFESIONALES INDEP.",'Mayo 19'!$B:$E,3,0)</f>
        <v>7745.71</v>
      </c>
      <c r="G15" s="29">
        <f>VLOOKUP("SERVICIOS PROFESIONALES INDEP.",'Junio 19'!$B:$E,3,0)</f>
        <v>757.76</v>
      </c>
      <c r="H15" s="29">
        <f>VLOOKUP("SERVICIOS PROFESIONALES INDEP.",'Julio 19'!$B:$E,3,0)</f>
        <v>1382.21</v>
      </c>
      <c r="I15" s="29">
        <f>VLOOKUP("SERVICIOS PROFESIONALES INDEP.",'Agosto 19'!$B:$E,3,0)</f>
        <v>807.29</v>
      </c>
      <c r="J15" s="29">
        <f>VLOOKUP("SERVICIOS PROFESIONALES INDEP.",'Septiembre 19'!$B:$E,3,0)</f>
        <v>790.74</v>
      </c>
      <c r="K15" s="29">
        <f>VLOOKUP("SERVICIOS PROFESIONALES INDEP.",'Octubre 19'!$B:$E,3,0)</f>
        <v>877.74</v>
      </c>
      <c r="L15" s="29">
        <f>VLOOKUP("SERVICIOS PROFESIONALES INDEP.",'Noviembre 19'!$B:$E,3,0)</f>
        <v>1095.04</v>
      </c>
      <c r="M15" s="29">
        <f>VLOOKUP("SERVICIOS PROFESIONALES INDEP.",'Diciembre 19'!$B:$E,3,0)</f>
        <v>863.09</v>
      </c>
      <c r="N15" s="21">
        <f t="shared" si="21"/>
        <v>19159.390000000003</v>
      </c>
      <c r="P15" s="28" t="s">
        <v>20</v>
      </c>
      <c r="Q15" s="29">
        <f>VLOOKUP("SERVICIOS PROFESIONALES INDEP.",'Enero 20'!$B:$E,3,0)</f>
        <v>911.88</v>
      </c>
      <c r="R15" s="29">
        <f>VLOOKUP("SERVICIOS PROFESIONALES INDEP.",'Febrero 20'!$B:$E,3,0)</f>
        <v>761.88</v>
      </c>
      <c r="S15" s="29">
        <f>VLOOKUP("SERVICIOS PROFESIONALES INDEP.",'Marzo 20'!$B:$E,3,0)</f>
        <v>752.45</v>
      </c>
      <c r="T15" s="29">
        <f>VLOOKUP("SERVICIOS PROFESIONALES INDEP.",'Abril 20'!$B:$E,3,0)</f>
        <v>1126.98</v>
      </c>
      <c r="U15" s="29">
        <f>VLOOKUP("SERVICIOS PROFESIONALES INDEP.",'Mayo 20'!$B:$E,3,0)</f>
        <v>1037.94</v>
      </c>
      <c r="V15" s="29">
        <f>VLOOKUP("SERVICIOS PROFESIONALES INDEP.",'Junio 20'!$B:$E,3,0)</f>
        <v>860.86</v>
      </c>
      <c r="W15" s="29">
        <f>VLOOKUP("SERVICIOS PROFESIONALES INDEP.",'Julio 20'!$B:$E,3,0)</f>
        <v>2283.15</v>
      </c>
      <c r="X15" s="29">
        <f>VLOOKUP("SERVICIOS PROFESIONALES INDEP.",'Agosto 20'!$B:$E,3,0)</f>
        <v>770.85</v>
      </c>
      <c r="Y15" s="29">
        <f>VLOOKUP("SERVICIOS PROFESIONALES INDEP.",'Septiembre 20'!$B:$E,3,0)</f>
        <v>767.85</v>
      </c>
      <c r="Z15" s="29">
        <f>VLOOKUP("SERVICIOS PROFESIONALES INDEP.",'Octubre 20'!$B:$E,3,0)</f>
        <v>0</v>
      </c>
      <c r="AA15" s="29">
        <f>VLOOKUP("SERVICIOS PROFESIONALES INDEP.",'Noviembre 20'!$B:$E,3,0)</f>
        <v>0</v>
      </c>
      <c r="AB15" s="29">
        <f>VLOOKUP("SERVICIOS PROFESIONALES INDEP.",'Diciembre 20'!$B:$E,3,0)</f>
        <v>0</v>
      </c>
      <c r="AC15" s="20">
        <f t="shared" si="22"/>
        <v>9273.84</v>
      </c>
      <c r="AE15" s="28" t="s">
        <v>20</v>
      </c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21">
        <f t="shared" si="23"/>
        <v>0</v>
      </c>
    </row>
    <row r="16" spans="1:49" outlineLevel="1" x14ac:dyDescent="0.25">
      <c r="A16" s="28" t="s">
        <v>25</v>
      </c>
      <c r="B16" s="29">
        <f>VLOOKUP("PRIMAS DE SEGUROS",'Enero 19'!$B:$E,3,0)</f>
        <v>321.27999999999997</v>
      </c>
      <c r="C16" s="29">
        <f>VLOOKUP("PRIMAS DE SEGUROS",'Febrero 19'!$B:$E,3,0)</f>
        <v>246.83</v>
      </c>
      <c r="D16" s="29">
        <f>VLOOKUP("PRIMAS DE SEGUROS",'Marzo 19'!$B:$E,3,0)</f>
        <v>657.35</v>
      </c>
      <c r="E16" s="29">
        <f>VLOOKUP("PRIMAS DE SEGUROS",'Abril 19'!$B:$E,3,0)</f>
        <v>1564.83</v>
      </c>
      <c r="F16" s="29">
        <f>VLOOKUP("PRIMAS DE SEGUROS",'Mayo 19'!$B:$E,3,0)</f>
        <v>246.83</v>
      </c>
      <c r="G16" s="29">
        <f>VLOOKUP("PRIMAS DE SEGUROS",'Junio 19'!$B:$E,3,0)</f>
        <v>363.11</v>
      </c>
      <c r="H16" s="29">
        <f>VLOOKUP("PRIMAS DE SEGUROS",'Julio 19'!$B:$E,3,0)</f>
        <v>722.71</v>
      </c>
      <c r="I16" s="29">
        <f>VLOOKUP("PRIMAS DE SEGUROS",'Agosto 19'!$B:$E,3,0)</f>
        <v>246.83</v>
      </c>
      <c r="J16" s="29">
        <f>VLOOKUP("PRIMAS DE SEGUROS",'Septiembre 19'!$B:$E,3,0)</f>
        <v>1508.37</v>
      </c>
      <c r="K16" s="29">
        <f>VLOOKUP("PRIMAS DE SEGUROS",'Octubre 19'!$B:$E,3,0)</f>
        <v>778.94</v>
      </c>
      <c r="L16" s="29">
        <f>VLOOKUP("PRIMAS DE SEGUROS",'Noviembre 19'!$B:$E,3,0)</f>
        <v>321.27999999999997</v>
      </c>
      <c r="M16" s="29">
        <f>VLOOKUP("PRIMAS DE SEGUROS",'Diciembre 19'!$B:$E,3,0)</f>
        <v>594.04999999999995</v>
      </c>
      <c r="N16" s="21">
        <f t="shared" si="21"/>
        <v>7572.41</v>
      </c>
      <c r="P16" s="28" t="s">
        <v>25</v>
      </c>
      <c r="Q16" s="29">
        <f>VLOOKUP("PRIMAS DE SEGUROS",'Enero 20'!$B:$E,3,0)</f>
        <v>321.27999999999997</v>
      </c>
      <c r="R16" s="29">
        <f>VLOOKUP("PRIMAS DE SEGUROS",'Febrero 20'!$B:$E,3,0)</f>
        <v>250.86</v>
      </c>
      <c r="S16" s="29">
        <f>VLOOKUP("PRIMAS DE SEGUROS",'Marzo 20'!$B:$E,3,0)</f>
        <v>1704.76</v>
      </c>
      <c r="T16" s="29">
        <f>VLOOKUP("PRIMAS DE SEGUROS",'Abril 20'!$B:$E,3,0)</f>
        <v>995.58</v>
      </c>
      <c r="U16" s="29">
        <f>VLOOKUP("PRIMAS DE SEGUROS",'Mayo 20'!$B:$E,3,0)</f>
        <v>250.86</v>
      </c>
      <c r="V16" s="29">
        <f>VLOOKUP("PRIMAS DE SEGUROS",'Junio 20'!$B:$E,3,0)</f>
        <v>563.6</v>
      </c>
      <c r="W16" s="29">
        <f>VLOOKUP("PRIMAS DE SEGUROS",'Julio 20'!$B:$E,3,0)</f>
        <v>704.17</v>
      </c>
      <c r="X16" s="29">
        <f>VLOOKUP("PRIMAS DE SEGUROS",'Agosto 20'!$B:$E,3,0)</f>
        <v>250.86</v>
      </c>
      <c r="Y16" s="29">
        <f>VLOOKUP("PRIMAS DE SEGUROS",'Septiembre 20'!$B:$E,3,0)</f>
        <v>1490.51</v>
      </c>
      <c r="Z16" s="29">
        <f>VLOOKUP("PRIMAS DE SEGUROS",'Octubre 20'!$B:$E,3,0)</f>
        <v>0</v>
      </c>
      <c r="AA16" s="29">
        <f>VLOOKUP("PRIMAS DE SEGUROS",'Noviembre 20'!$B:$E,3,0)</f>
        <v>0</v>
      </c>
      <c r="AB16" s="29">
        <f>VLOOKUP("PRIMAS DE SEGUROS",'Diciembre 20'!$B:$E,3,0)</f>
        <v>0</v>
      </c>
      <c r="AC16" s="20">
        <f t="shared" si="22"/>
        <v>6532.48</v>
      </c>
      <c r="AE16" s="28" t="s">
        <v>25</v>
      </c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21">
        <f t="shared" si="23"/>
        <v>0</v>
      </c>
      <c r="AU16" t="s">
        <v>29</v>
      </c>
      <c r="AW16" s="15" t="s">
        <v>24</v>
      </c>
    </row>
    <row r="17" spans="1:47" outlineLevel="1" x14ac:dyDescent="0.25">
      <c r="A17" s="28" t="s">
        <v>31</v>
      </c>
      <c r="B17" s="29">
        <f>VLOOKUP("GASTOS DIVERSOS",'Enero 19'!$B:$E,3,0)+VLOOKUP("GASTOS MAT.OFICINA",'Enero 19'!$B:$E,3,0)+VLOOKUP("GASTOS viajes",'Enero 19'!$B:$E,3,0)</f>
        <v>1535.97</v>
      </c>
      <c r="C17" s="29">
        <f>VLOOKUP("GASTOS DIVERSOS",'Febrero 19'!$B:$E,3,0)+VLOOKUP("GASTOS MAT.OFICINA",'Febrero 19'!$B:$E,3,0)+VLOOKUP("GASTOS viajes",'Febrero 19'!$B:$E,3,0)</f>
        <v>996.26</v>
      </c>
      <c r="D17" s="29">
        <f>VLOOKUP("GASTOS DIVERSOS",'Marzo 19'!$B:$E,3,0)+VLOOKUP("GASTOS MAT.OFICINA",'Marzo 19'!$B:$E,3,0)+VLOOKUP("GASTOS viajes",'Marzo 19'!$B:$E,3,0)</f>
        <v>2061.7399999999998</v>
      </c>
      <c r="E17" s="29">
        <f>VLOOKUP("GASTOS DIVERSOS",'Abril 19'!$B:$E,3,0)+VLOOKUP("GASTOS MAT.OFICINA",'Abril 19'!$B:$E,3,0)+VLOOKUP("GASTOS viajes",'Abril 19'!$B:$E,3,0)</f>
        <v>1337.48</v>
      </c>
      <c r="F17" s="29">
        <f>VLOOKUP("GASTOS DIVERSOS",'Mayo 19'!$B:$E,3,0)+VLOOKUP("GASTOS MAT.OFICINA",'Mayo 19'!$B:$E,3,0)+VLOOKUP("GASTOS viajes",'Mayo 19'!$B:$E,3,0)</f>
        <v>1835.12</v>
      </c>
      <c r="G17" s="29">
        <f>VLOOKUP("GASTOS DIVERSOS",'Junio 19'!$B:$E,3,0)+VLOOKUP("GASTOS MAT.OFICINA",'Junio 19'!$B:$E,3,0)+VLOOKUP("GASTOS viajes",'Junio 19'!$B:$E,3,0)</f>
        <v>637.54</v>
      </c>
      <c r="H17" s="29">
        <f>VLOOKUP("GASTOS DIVERSOS",'Julio 19'!$B:$E,3,0)+VLOOKUP("GASTOS MAT.OFICINA",'Julio 19'!$B:$E,3,0)+VLOOKUP("GASTOS viajes",'Julio 19'!$B:$E,3,0)</f>
        <v>1638.7599999999998</v>
      </c>
      <c r="I17" s="29">
        <f>VLOOKUP("GASTOS DIVERSOS",'Agosto 19'!$B:$E,3,0)+VLOOKUP("GASTOS MAT.OFICINA",'Agosto 19'!$B:$E,3,0)+VLOOKUP("GASTOS viajes",'Agosto 19'!$B:$E,3,0)</f>
        <v>2941.1499999999996</v>
      </c>
      <c r="J17" s="29">
        <f>VLOOKUP("GASTOS DIVERSOS",'Septiembre 19'!$B:$E,3,0)+VLOOKUP("GASTOS MAT.OFICINA",'Septiembre 19'!$B:$E,3,0)+VLOOKUP("GASTOS viajes",'Septiembre 19'!$B:$E,3,0)</f>
        <v>1673.31</v>
      </c>
      <c r="K17" s="29">
        <f>VLOOKUP("GASTOS DIVERSOS",'Octubre 19'!$B:$E,3,0)+VLOOKUP("GASTOS MAT.OFICINA",'Octubre 19'!$B:$E,3,0)+VLOOKUP("GASTOS viajes",'Octubre 19'!$B:$E,3,0)</f>
        <v>1039.5700000000002</v>
      </c>
      <c r="L17" s="29">
        <f>VLOOKUP("GASTOS DIVERSOS",'Noviembre 19'!$B:$E,3,0)+VLOOKUP("GASTOS MAT.OFICINA",'Noviembre 19'!$B:$E,3,0)+VLOOKUP("GASTOS viajes",'Noviembre 19'!$B:$E,3,0)</f>
        <v>959.12</v>
      </c>
      <c r="M17" s="29">
        <f>VLOOKUP("GASTOS DIVERSOS",'Diciembre 19'!$B:$E,3,0)+VLOOKUP("GASTOS MAT.OFICINA",'Diciembre 19'!$B:$E,3,0)+VLOOKUP("GASTOS viajes",'Diciembre 19'!$B:$E,3,0)</f>
        <v>3368.0200000000004</v>
      </c>
      <c r="N17" s="21">
        <f t="shared" si="21"/>
        <v>20024.039999999997</v>
      </c>
      <c r="P17" s="28" t="s">
        <v>31</v>
      </c>
      <c r="Q17" s="29">
        <f>VLOOKUP("GASTOS DIVERSOS",'Enero 20'!$B:$E,3,0)+VLOOKUP("GASTOS MAT.OFICINA",'Enero 20'!$B:$E,3,0)+VLOOKUP("GASTOS viajes",'Enero 20'!$B:$E,3,0)</f>
        <v>2485.2900000000004</v>
      </c>
      <c r="R17" s="29">
        <f>VLOOKUP("GASTOS DIVERSOS",'Febrero 20'!$B:$E,3,0)+VLOOKUP("GASTOS MAT.OFICINA",'Febrero 20'!$B:$E,3,0)+VLOOKUP("GASTOS viajes",'Febrero 20'!$B:$E,3,0)</f>
        <v>863.44</v>
      </c>
      <c r="S17" s="29">
        <f>VLOOKUP("GASTOS DIVERSOS",'Marzo 20'!$B:$E,3,0)+VLOOKUP("GASTOS MAT.OFICINA",'Marzo 20'!$B:$E,3,0)+VLOOKUP("GASTOS viajes",'Marzo 20'!$B:$E,3,0)</f>
        <v>629.84</v>
      </c>
      <c r="T17" s="29">
        <f>VLOOKUP("GASTOS DIVERSOS",'Abril 20'!$B:$E,3,0)+VLOOKUP("GASTOS MAT.OFICINA",'Abril 20'!$B:$E,3,0)+VLOOKUP("GASTOS viajes",'Abril 20'!$B:$E,3,0)</f>
        <v>156.74</v>
      </c>
      <c r="U17" s="29">
        <f>VLOOKUP("GASTOS DIVERSOS",'Mayo 20'!$B:$E,3,0)+VLOOKUP("GASTOS MAT.OFICINA",'Mayo 20'!$B:$E,3,0)+VLOOKUP("GASTOS viajes",'Mayo 20'!$B:$E,3,0)</f>
        <v>1305.8599999999999</v>
      </c>
      <c r="V17" s="29">
        <f>VLOOKUP("GASTOS DIVERSOS",'Junio 20'!$B:$E,3,0)+VLOOKUP("GASTOS MAT.OFICINA",'Junio 20'!$B:$E,3,0)+VLOOKUP("GASTOS viajes",'Junio 20'!$B:$E,3,0)</f>
        <v>1352.3700000000001</v>
      </c>
      <c r="W17" s="29">
        <f>VLOOKUP("GASTOS DIVERSOS",'Julio 20'!$B:$E,3,0)+VLOOKUP("GASTOS MAT.OFICINA",'Julio 20'!$B:$E,3,0)+VLOOKUP("GASTOS viajes",'Julio 20'!$B:$E,3,0)</f>
        <v>1142.8399999999999</v>
      </c>
      <c r="X17" s="29">
        <f>VLOOKUP("GASTOS DIVERSOS",'Agosto 20'!$B:$E,3,0)+VLOOKUP("GASTOS MAT.OFICINA",'Agosto 20'!$B:$E,3,0)+VLOOKUP("GASTOS viajes",'Agosto 20'!$B:$E,3,0)</f>
        <v>1850.6299999999999</v>
      </c>
      <c r="Y17" s="29">
        <f>VLOOKUP("GASTOS DIVERSOS",'Septiembre 20'!$B:$E,3,0)+VLOOKUP("GASTOS MAT.OFICINA",'Septiembre 20'!$B:$E,3,0)+VLOOKUP("GASTOS viajes",'Septiembre 20'!$B:$E,3,0)</f>
        <v>1936.3</v>
      </c>
      <c r="Z17" s="29">
        <f>VLOOKUP("GASTOS DIVERSOS",'Octubre 20'!$B:$E,3,0)+VLOOKUP("GASTOS MAT.OFICINA",'Octubre 20'!$B:$E,3,0)+VLOOKUP("GASTOS viajes",'Octubre 20'!$B:$E,3,0)</f>
        <v>0</v>
      </c>
      <c r="AA17" s="29">
        <f>VLOOKUP("GASTOS DIVERSOS",'Noviembre 20'!$B:$E,3,0)+VLOOKUP("GASTOS MAT.OFICINA",'Noviembre 20'!$B:$E,3,0)+VLOOKUP("GASTOS viajes",'Noviembre 20'!$B:$E,3,0)</f>
        <v>0</v>
      </c>
      <c r="AB17" s="29">
        <f>VLOOKUP("GASTOS DIVERSOS",'Diciembre 20'!$B:$E,3,0)+VLOOKUP("GASTOS MAT.OFICINA",'Diciembre 20'!$B:$E,3,0)+VLOOKUP("GASTOS viajes",'Diciembre 20'!$B:$E,3,0)</f>
        <v>0</v>
      </c>
      <c r="AC17" s="20">
        <f t="shared" si="22"/>
        <v>11723.31</v>
      </c>
      <c r="AE17" s="28" t="s">
        <v>31</v>
      </c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21">
        <f t="shared" si="23"/>
        <v>0</v>
      </c>
      <c r="AT17" t="s">
        <v>29</v>
      </c>
      <c r="AU17" t="s">
        <v>29</v>
      </c>
    </row>
    <row r="18" spans="1:47" outlineLevel="1" x14ac:dyDescent="0.25">
      <c r="A18" s="28" t="s">
        <v>102</v>
      </c>
      <c r="B18" s="29">
        <f>VLOOKUP("GASTOS TELEFONO",'Enero 19'!$B:$E,3,0)</f>
        <v>327.67</v>
      </c>
      <c r="C18" s="29">
        <f>VLOOKUP("GASTOS TELEFONO",'Febrero 19'!$B:$E,3,0)</f>
        <v>284.27</v>
      </c>
      <c r="D18" s="29">
        <f>VLOOKUP("GASTOS TELEFONO",'Marzo 19'!$B:$E,3,0)</f>
        <v>274.19</v>
      </c>
      <c r="E18" s="29">
        <f>VLOOKUP("GASTOS TELEFONO",'Abril 19'!$B:$E,3,0)</f>
        <v>268.81</v>
      </c>
      <c r="F18" s="29">
        <f>VLOOKUP("GASTOS TELEFONO",'Mayo 19'!$B:$E,3,0)</f>
        <v>288.06</v>
      </c>
      <c r="G18" s="29">
        <f>VLOOKUP("GASTOS TELEFONO",'Junio 19'!$B:$E,3,0)</f>
        <v>327.66000000000003</v>
      </c>
      <c r="H18" s="29">
        <f>VLOOKUP("GASTOS TELEFONO",'Julio 19'!$B:$E,3,0)</f>
        <v>333.45</v>
      </c>
      <c r="I18" s="29">
        <f>VLOOKUP("GASTOS TELEFONO",'Agosto 19'!$B:$E,3,0)</f>
        <v>314.72000000000003</v>
      </c>
      <c r="J18" s="29">
        <f>VLOOKUP("GASTOS TELEFONO",'Septiembre 19'!$B:$E,3,0)</f>
        <v>314.26</v>
      </c>
      <c r="K18" s="29">
        <f>VLOOKUP("GASTOS TELEFONO",'Octubre 19'!$B:$E,3,0)</f>
        <v>316.95999999999998</v>
      </c>
      <c r="L18" s="29">
        <f>VLOOKUP("GASTOS TELEFONO",'Noviembre 19'!$B:$E,3,0)</f>
        <v>320.18</v>
      </c>
      <c r="M18" s="29">
        <f>VLOOKUP("GASTOS TELEFONO",'Diciembre 19'!$B:$E,3,0)</f>
        <v>339.49</v>
      </c>
      <c r="N18" s="21">
        <f t="shared" si="21"/>
        <v>3709.7200000000003</v>
      </c>
      <c r="P18" s="28" t="s">
        <v>102</v>
      </c>
      <c r="Q18" s="29">
        <f>VLOOKUP("GASTOS TELEFONO",'Enero 20'!$B:$E,3,0)</f>
        <v>319.85000000000002</v>
      </c>
      <c r="R18" s="29">
        <f>VLOOKUP("GASTOS TELEFONO",'Febrero 20'!$B:$E,3,0)</f>
        <v>315.04000000000002</v>
      </c>
      <c r="S18" s="29">
        <f>VLOOKUP("GASTOS TELEFONO",'Marzo 20'!$B:$E,3,0)</f>
        <v>317.67</v>
      </c>
      <c r="T18" s="29">
        <f>VLOOKUP("GASTOS TELEFONO",'Abril 20'!$B:$E,3,0)</f>
        <v>326.35000000000002</v>
      </c>
      <c r="U18" s="29">
        <f>VLOOKUP("GASTOS TELEFONO",'Mayo 20'!$B:$E,3,0)</f>
        <v>309.70999999999998</v>
      </c>
      <c r="V18" s="29">
        <f>VLOOKUP("GASTOS TELEFONO",'Junio 20'!$B:$E,3,0)</f>
        <v>308.49</v>
      </c>
      <c r="W18" s="29">
        <f>VLOOKUP("GASTOS TELEFONO",'Julio 20'!$B:$E,3,0)</f>
        <v>345.41</v>
      </c>
      <c r="X18" s="29">
        <f>VLOOKUP("GASTOS TELEFONO",'Agosto 20'!$B:$E,3,0)</f>
        <v>318.2</v>
      </c>
      <c r="Y18" s="29">
        <f>VLOOKUP("GASTOS TELEFONO",'Septiembre 20'!$B:$E,3,0)</f>
        <v>301.87</v>
      </c>
      <c r="Z18" s="29">
        <f>VLOOKUP("GASTOS TELEFONO",'Octubre 20'!$B:$E,3,0)</f>
        <v>0</v>
      </c>
      <c r="AA18" s="29">
        <f>VLOOKUP("GASTOS TELEFONO",'Noviembre 20'!$B:$E,3,0)</f>
        <v>0</v>
      </c>
      <c r="AB18" s="29">
        <f>VLOOKUP("GASTOS TELEFONO",'Diciembre 20'!$B:$E,3,0)</f>
        <v>0</v>
      </c>
      <c r="AC18" s="20">
        <f t="shared" si="22"/>
        <v>2862.59</v>
      </c>
      <c r="AE18" s="28" t="s">
        <v>102</v>
      </c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21">
        <f t="shared" si="23"/>
        <v>0</v>
      </c>
      <c r="AT18" t="s">
        <v>29</v>
      </c>
    </row>
    <row r="19" spans="1:47" outlineLevel="1" x14ac:dyDescent="0.25">
      <c r="A19" s="28" t="s">
        <v>101</v>
      </c>
      <c r="B19" s="29">
        <f>VLOOKUP("REPARACIONES Y CONSERVACIÓN",'Enero 19'!$B:$E,3,0)</f>
        <v>6542.15</v>
      </c>
      <c r="C19" s="29">
        <f>VLOOKUP("REPARACIONES Y CONSERVACIÓN",'Febrero 19'!$B:$E,3,0)</f>
        <v>281.64</v>
      </c>
      <c r="D19" s="29">
        <f>VLOOKUP("REPARACIONES Y CONSERVACIÓN",'Marzo 19'!$B:$E,3,0)</f>
        <v>255.35</v>
      </c>
      <c r="E19" s="29">
        <f>VLOOKUP("REPARACIONES Y CONSERVACIÓN",'Abril 19'!$B:$E,3,0)</f>
        <v>113.98</v>
      </c>
      <c r="F19" s="29">
        <f>VLOOKUP("REPARACIONES Y CONSERVACIÓN",'Mayo 19'!$B:$E,3,0)</f>
        <v>848.2</v>
      </c>
      <c r="G19" s="29">
        <f>VLOOKUP("REPARACIONES Y CONSERVACIÓN",'Junio 19'!$B:$E,3,0)</f>
        <v>91.9</v>
      </c>
      <c r="H19" s="29">
        <f>VLOOKUP("REPARACIONES Y CONSERVACIÓN",'Julio 19'!$B:$E,3,0)</f>
        <v>857.81</v>
      </c>
      <c r="I19" s="29">
        <f>VLOOKUP("REPARACIONES Y CONSERVACIÓN",'Agosto 19'!$B:$E,3,0)</f>
        <v>1923.02</v>
      </c>
      <c r="J19" s="29">
        <f>VLOOKUP("REPARACIONES Y CONSERVACIÓN",'Septiembre 19'!$B:$E,3,0)</f>
        <v>692.33</v>
      </c>
      <c r="K19" s="29">
        <f>VLOOKUP("REPARACIONES Y CONSERVACIÓN",'Octubre 19'!$B:$E,3,0)</f>
        <v>1628.22</v>
      </c>
      <c r="L19" s="29">
        <f>VLOOKUP("REPARACIONES Y CONSERVACIÓN",'Noviembre 19'!$B:$E,3,0)</f>
        <v>806.85</v>
      </c>
      <c r="M19" s="29">
        <f>VLOOKUP("REPARACIONES Y CONSERVACIÓN",'Diciembre 19'!$B:$E,3,0)</f>
        <v>23897.93</v>
      </c>
      <c r="N19" s="21">
        <f>SUM(B19:M19)</f>
        <v>37939.379999999997</v>
      </c>
      <c r="P19" s="28" t="s">
        <v>101</v>
      </c>
      <c r="Q19" s="29">
        <f>VLOOKUP("REPARACIONES Y CONSERVACIÓN",'Enero 20'!$B:$E,3,0)</f>
        <v>3989.99</v>
      </c>
      <c r="R19" s="29">
        <f>VLOOKUP("REPARACIONES Y CONSERVACIÓN",'Febrero 20'!$B:$E,3,0)</f>
        <v>5446.96</v>
      </c>
      <c r="S19" s="29">
        <f>VLOOKUP("REPARACIONES Y CONSERVACIÓN",'Marzo 20'!$B:$E,3,0)</f>
        <v>544.22</v>
      </c>
      <c r="T19" s="29">
        <f>VLOOKUP("REPARACIONES Y CONSERVACIÓN",'Abril 20'!$B:$E,3,0)</f>
        <v>65.03</v>
      </c>
      <c r="U19" s="29">
        <f>VLOOKUP("REPARACIONES Y CONSERVACIÓN",'Mayo 20'!$B:$E,3,0)</f>
        <v>598.41999999999996</v>
      </c>
      <c r="V19" s="29">
        <f>VLOOKUP("REPARACIONES Y CONSERVACIÓN",'Junio 20'!$B:$E,3,0)</f>
        <v>844.57</v>
      </c>
      <c r="W19" s="29">
        <f>VLOOKUP("REPARACIONES Y CONSERVACIÓN",'Julio 20'!$B:$E,3,0)</f>
        <v>1203.27</v>
      </c>
      <c r="X19" s="29">
        <f>VLOOKUP("REPARACIONES Y CONSERVACIÓN",'Agosto 20'!$B:$E,3,0)</f>
        <v>1151.1099999999999</v>
      </c>
      <c r="Y19" s="29">
        <f>VLOOKUP("REPARACIONES Y CONSERVACIÓN",'Septiembre 20'!$B:$E,3,0)</f>
        <v>4778.59</v>
      </c>
      <c r="Z19" s="29">
        <f>VLOOKUP("REPARACIONES Y CONSERVACIÓN",'Octubre 20'!$B:$E,3,0)</f>
        <v>0</v>
      </c>
      <c r="AA19" s="29">
        <f>VLOOKUP("REPARACIONES Y CONSERVACIÓN",'Noviembre 20'!$B:$E,3,0)</f>
        <v>0</v>
      </c>
      <c r="AB19" s="29">
        <f>VLOOKUP("REPARACIONES Y CONSERVACIÓN",'Diciembre 20'!$B:$E,3,0)</f>
        <v>0</v>
      </c>
      <c r="AC19" s="20" t="e">
        <f>SUM(Q20:AB20)</f>
        <v>#DIV/0!</v>
      </c>
      <c r="AE19" s="28" t="s">
        <v>101</v>
      </c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21">
        <f ca="1">SUM(AF20:AQ20)</f>
        <v>0</v>
      </c>
      <c r="AT19" t="s">
        <v>29</v>
      </c>
    </row>
    <row r="20" spans="1:47" x14ac:dyDescent="0.25">
      <c r="A20" s="30" t="s">
        <v>22</v>
      </c>
      <c r="B20" s="19">
        <f t="shared" ref="B20:M20" si="24">B12/B3</f>
        <v>0.1087143</v>
      </c>
      <c r="C20" s="19">
        <f t="shared" si="24"/>
        <v>7.9935610903787646E-2</v>
      </c>
      <c r="D20" s="19">
        <f t="shared" si="24"/>
        <v>0.10914635906835095</v>
      </c>
      <c r="E20" s="19">
        <f t="shared" si="24"/>
        <v>6.9267263373268259E-2</v>
      </c>
      <c r="F20" s="19">
        <f t="shared" si="24"/>
        <v>0.10818027874303003</v>
      </c>
      <c r="G20" s="19">
        <f t="shared" si="24"/>
        <v>5.0249486734262688E-2</v>
      </c>
      <c r="H20" s="19">
        <f t="shared" si="24"/>
        <v>5.1593493554776118E-2</v>
      </c>
      <c r="I20" s="19">
        <f t="shared" si="24"/>
        <v>0.11211640406763758</v>
      </c>
      <c r="J20" s="19">
        <f t="shared" si="24"/>
        <v>0.1013745865555678</v>
      </c>
      <c r="K20" s="19">
        <f t="shared" si="24"/>
        <v>6.8024266881364787E-2</v>
      </c>
      <c r="L20" s="19">
        <f t="shared" si="24"/>
        <v>6.4128541133877573E-2</v>
      </c>
      <c r="M20" s="19">
        <f t="shared" si="24"/>
        <v>0.2337714921594766</v>
      </c>
      <c r="N20" s="10"/>
      <c r="P20" s="30" t="s">
        <v>22</v>
      </c>
      <c r="Q20" s="19">
        <f t="shared" ref="Q20:AB20" si="25">Q12/Q3</f>
        <v>0.17663008166175517</v>
      </c>
      <c r="R20" s="19">
        <f t="shared" si="25"/>
        <v>0.18134741450669473</v>
      </c>
      <c r="S20" s="19">
        <f t="shared" si="25"/>
        <v>6.4345926050620811E-2</v>
      </c>
      <c r="T20" s="19" t="e">
        <f t="shared" si="25"/>
        <v>#DIV/0!</v>
      </c>
      <c r="U20" s="19">
        <f t="shared" si="25"/>
        <v>0.16097764944123605</v>
      </c>
      <c r="V20" s="19">
        <f t="shared" si="25"/>
        <v>0.13768273920934718</v>
      </c>
      <c r="W20" s="19">
        <f t="shared" si="25"/>
        <v>0.13872413488103474</v>
      </c>
      <c r="X20" s="19">
        <f t="shared" si="25"/>
        <v>4.4694750688917886E-2</v>
      </c>
      <c r="Y20" s="19">
        <f t="shared" si="25"/>
        <v>0.42058836190550375</v>
      </c>
      <c r="Z20" s="19" t="e">
        <f t="shared" si="25"/>
        <v>#DIV/0!</v>
      </c>
      <c r="AA20" s="19" t="e">
        <f t="shared" si="25"/>
        <v>#DIV/0!</v>
      </c>
      <c r="AB20" s="19" t="e">
        <f t="shared" si="25"/>
        <v>#DIV/0!</v>
      </c>
      <c r="AC20" s="10"/>
      <c r="AE20" s="30" t="s">
        <v>22</v>
      </c>
      <c r="AF20" s="19">
        <f t="shared" ref="AF20:AQ20" ca="1" si="26">AF12/AF3</f>
        <v>0</v>
      </c>
      <c r="AG20" s="19">
        <f t="shared" ca="1" si="26"/>
        <v>0</v>
      </c>
      <c r="AH20" s="19">
        <f t="shared" ca="1" si="26"/>
        <v>0</v>
      </c>
      <c r="AI20" s="19">
        <f t="shared" ca="1" si="26"/>
        <v>0</v>
      </c>
      <c r="AJ20" s="19">
        <f t="shared" ca="1" si="26"/>
        <v>0</v>
      </c>
      <c r="AK20" s="19">
        <f t="shared" ca="1" si="26"/>
        <v>0</v>
      </c>
      <c r="AL20" s="19">
        <f t="shared" ca="1" si="26"/>
        <v>0</v>
      </c>
      <c r="AM20" s="19">
        <f t="shared" ca="1" si="26"/>
        <v>0</v>
      </c>
      <c r="AN20" s="19">
        <f t="shared" ca="1" si="26"/>
        <v>0</v>
      </c>
      <c r="AO20" s="19">
        <f t="shared" ca="1" si="26"/>
        <v>0</v>
      </c>
      <c r="AP20" s="19">
        <f t="shared" ca="1" si="26"/>
        <v>0</v>
      </c>
      <c r="AQ20" s="19">
        <f t="shared" ca="1" si="26"/>
        <v>0</v>
      </c>
      <c r="AR20" s="10"/>
      <c r="AT20" t="s">
        <v>29</v>
      </c>
    </row>
    <row r="21" spans="1:47" ht="7.15" customHeight="1" x14ac:dyDescent="0.25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0"/>
      <c r="P21" s="11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0"/>
      <c r="AE21" s="11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0"/>
      <c r="AT21" t="s">
        <v>29</v>
      </c>
    </row>
    <row r="22" spans="1:47" x14ac:dyDescent="0.25">
      <c r="A22" s="42" t="s">
        <v>16</v>
      </c>
      <c r="B22" s="43">
        <f t="shared" ref="B22:M22" si="27">B7+B12+B5</f>
        <v>60871.43</v>
      </c>
      <c r="C22" s="43">
        <f t="shared" si="27"/>
        <v>46672.01</v>
      </c>
      <c r="D22" s="43">
        <f t="shared" si="27"/>
        <v>76046.55</v>
      </c>
      <c r="E22" s="43">
        <f t="shared" si="27"/>
        <v>46564.57</v>
      </c>
      <c r="F22" s="43">
        <f t="shared" si="27"/>
        <v>96687.29</v>
      </c>
      <c r="G22" s="43">
        <f t="shared" si="27"/>
        <v>61683.29</v>
      </c>
      <c r="H22" s="43">
        <f t="shared" si="27"/>
        <v>108033.68</v>
      </c>
      <c r="I22" s="43">
        <f t="shared" si="27"/>
        <v>37871.449999999997</v>
      </c>
      <c r="J22" s="43">
        <f t="shared" si="27"/>
        <v>53247.270000000004</v>
      </c>
      <c r="K22" s="43">
        <f t="shared" si="27"/>
        <v>105004.61</v>
      </c>
      <c r="L22" s="43">
        <f t="shared" si="27"/>
        <v>73581.86</v>
      </c>
      <c r="M22" s="43">
        <f t="shared" si="27"/>
        <v>98536.15</v>
      </c>
      <c r="N22" s="44">
        <f>SUM(B22:M22)</f>
        <v>864800.15999999992</v>
      </c>
      <c r="P22" s="13" t="s">
        <v>16</v>
      </c>
      <c r="Q22" s="14">
        <f t="shared" ref="Q22:AB22" si="28">Q7+Q12+Q5</f>
        <v>74821.13</v>
      </c>
      <c r="R22" s="14">
        <f t="shared" si="28"/>
        <v>87422.16</v>
      </c>
      <c r="S22" s="14">
        <f t="shared" si="28"/>
        <v>76198.36</v>
      </c>
      <c r="T22" s="14">
        <f t="shared" si="28"/>
        <v>3327.21</v>
      </c>
      <c r="U22" s="14">
        <f t="shared" si="28"/>
        <v>32838.990000000005</v>
      </c>
      <c r="V22" s="14">
        <f t="shared" si="28"/>
        <v>16882.48</v>
      </c>
      <c r="W22" s="14">
        <f t="shared" si="28"/>
        <v>37878.619999999995</v>
      </c>
      <c r="X22" s="14">
        <f t="shared" si="28"/>
        <v>36506.74</v>
      </c>
      <c r="Y22" s="14">
        <f t="shared" si="28"/>
        <v>25465.239999999998</v>
      </c>
      <c r="Z22" s="14">
        <f t="shared" si="28"/>
        <v>0</v>
      </c>
      <c r="AA22" s="14">
        <f t="shared" si="28"/>
        <v>0</v>
      </c>
      <c r="AB22" s="14">
        <f t="shared" si="28"/>
        <v>0</v>
      </c>
      <c r="AC22" s="5">
        <f>SUM(Q22:AB22)</f>
        <v>391340.93</v>
      </c>
      <c r="AE22" s="53" t="s">
        <v>16</v>
      </c>
      <c r="AF22" s="54">
        <f t="shared" ref="AF22:AQ22" si="29">AF7+AF12+AF5</f>
        <v>0</v>
      </c>
      <c r="AG22" s="54">
        <f t="shared" si="29"/>
        <v>0</v>
      </c>
      <c r="AH22" s="54">
        <f t="shared" si="29"/>
        <v>0</v>
      </c>
      <c r="AI22" s="54">
        <f t="shared" si="29"/>
        <v>0</v>
      </c>
      <c r="AJ22" s="54">
        <f t="shared" si="29"/>
        <v>0</v>
      </c>
      <c r="AK22" s="54">
        <f t="shared" si="29"/>
        <v>0</v>
      </c>
      <c r="AL22" s="54">
        <f t="shared" si="29"/>
        <v>0</v>
      </c>
      <c r="AM22" s="54">
        <f t="shared" si="29"/>
        <v>0</v>
      </c>
      <c r="AN22" s="54">
        <f t="shared" si="29"/>
        <v>0</v>
      </c>
      <c r="AO22" s="54">
        <f t="shared" si="29"/>
        <v>0</v>
      </c>
      <c r="AP22" s="54">
        <f t="shared" si="29"/>
        <v>0</v>
      </c>
      <c r="AQ22" s="54">
        <f t="shared" si="29"/>
        <v>0</v>
      </c>
      <c r="AR22" s="55">
        <f>SUM(AF22:AQ22)</f>
        <v>0</v>
      </c>
    </row>
    <row r="23" spans="1:47" x14ac:dyDescent="0.25">
      <c r="A23" s="6" t="s">
        <v>15</v>
      </c>
      <c r="B23" s="7">
        <f t="shared" ref="B23:M23" si="30">B3-B7-B12-B5</f>
        <v>39128.570000000007</v>
      </c>
      <c r="C23" s="7">
        <f t="shared" si="30"/>
        <v>15841.680000000004</v>
      </c>
      <c r="D23" s="7">
        <f t="shared" si="30"/>
        <v>-29288.6</v>
      </c>
      <c r="E23" s="7">
        <f t="shared" si="30"/>
        <v>27299.760000000006</v>
      </c>
      <c r="F23" s="7">
        <f t="shared" si="30"/>
        <v>14722.849999999991</v>
      </c>
      <c r="G23" s="7">
        <f t="shared" si="30"/>
        <v>1217.8499999999985</v>
      </c>
      <c r="H23" s="7">
        <f t="shared" si="30"/>
        <v>15616.01999999999</v>
      </c>
      <c r="I23" s="7">
        <f t="shared" si="30"/>
        <v>29647.839999999989</v>
      </c>
      <c r="J23" s="7">
        <f t="shared" si="30"/>
        <v>8617.1499999999978</v>
      </c>
      <c r="K23" s="7">
        <f t="shared" si="30"/>
        <v>-19600.97</v>
      </c>
      <c r="L23" s="7">
        <f t="shared" si="30"/>
        <v>2249.4300000000148</v>
      </c>
      <c r="M23" s="7">
        <f t="shared" si="30"/>
        <v>31299.570000000007</v>
      </c>
      <c r="N23" s="8">
        <f>SUM(B23:M23)</f>
        <v>136751.15000000002</v>
      </c>
      <c r="P23" s="6" t="s">
        <v>15</v>
      </c>
      <c r="Q23" s="7">
        <f t="shared" ref="Q23:AB23" si="31">Q3-Q7-Q12-Q5</f>
        <v>-22338.79</v>
      </c>
      <c r="R23" s="7">
        <f t="shared" si="31"/>
        <v>-38990.590000000011</v>
      </c>
      <c r="S23" s="7">
        <f t="shared" si="31"/>
        <v>-1646.0099999999948</v>
      </c>
      <c r="T23" s="7">
        <f t="shared" si="31"/>
        <v>-3327.21</v>
      </c>
      <c r="U23" s="7">
        <f t="shared" si="31"/>
        <v>-6172.9900000000016</v>
      </c>
      <c r="V23" s="7">
        <f t="shared" si="31"/>
        <v>16969.039999999994</v>
      </c>
      <c r="W23" s="7">
        <f t="shared" si="31"/>
        <v>10171.130000000001</v>
      </c>
      <c r="X23" s="7">
        <f t="shared" si="31"/>
        <v>81704.010000000009</v>
      </c>
      <c r="Y23" s="7">
        <f t="shared" si="31"/>
        <v>-1073.7899999999991</v>
      </c>
      <c r="Z23" s="7">
        <f t="shared" si="31"/>
        <v>0</v>
      </c>
      <c r="AA23" s="7">
        <f t="shared" si="31"/>
        <v>0</v>
      </c>
      <c r="AB23" s="7">
        <f t="shared" si="31"/>
        <v>0</v>
      </c>
      <c r="AC23" s="8">
        <f>SUM(Q23:AB23)</f>
        <v>35294.799999999996</v>
      </c>
      <c r="AE23" s="6" t="s">
        <v>15</v>
      </c>
      <c r="AF23" s="7">
        <f t="shared" ref="AF23:AQ23" ca="1" si="32">AF3-AF7-AF12</f>
        <v>91000</v>
      </c>
      <c r="AG23" s="7">
        <f t="shared" ca="1" si="32"/>
        <v>56887.457900000001</v>
      </c>
      <c r="AH23" s="7">
        <f t="shared" ca="1" si="32"/>
        <v>43952.472999999998</v>
      </c>
      <c r="AI23" s="7">
        <f t="shared" ca="1" si="32"/>
        <v>66477.896999999997</v>
      </c>
      <c r="AJ23" s="7">
        <f t="shared" ca="1" si="32"/>
        <v>100269.126</v>
      </c>
      <c r="AK23" s="7">
        <f t="shared" ca="1" si="32"/>
        <v>57869.048799999997</v>
      </c>
      <c r="AL23" s="7">
        <f t="shared" ca="1" si="32"/>
        <v>113757.724</v>
      </c>
      <c r="AM23" s="7">
        <f t="shared" ca="1" si="32"/>
        <v>61442.553899999992</v>
      </c>
      <c r="AN23" s="7">
        <f t="shared" ca="1" si="32"/>
        <v>56296.622199999998</v>
      </c>
      <c r="AO23" s="7">
        <f t="shared" ca="1" si="32"/>
        <v>78571.348800000007</v>
      </c>
      <c r="AP23" s="7">
        <f t="shared" ca="1" si="32"/>
        <v>68248.161000000007</v>
      </c>
      <c r="AQ23" s="7">
        <f t="shared" ca="1" si="32"/>
        <v>119448.8624</v>
      </c>
      <c r="AR23" s="8">
        <f ca="1">SUM(AF23:AQ23)</f>
        <v>914221.27499999991</v>
      </c>
    </row>
    <row r="24" spans="1:47" x14ac:dyDescent="0.25">
      <c r="A24" s="11"/>
      <c r="B24" s="106">
        <f t="shared" ref="B24:M24" si="33">B23/B3</f>
        <v>0.39128570000000007</v>
      </c>
      <c r="C24" s="106">
        <f t="shared" si="33"/>
        <v>0.25341137277290787</v>
      </c>
      <c r="D24" s="106">
        <f t="shared" si="33"/>
        <v>-0.62638759825869184</v>
      </c>
      <c r="E24" s="106">
        <f t="shared" si="33"/>
        <v>0.36959328000402908</v>
      </c>
      <c r="F24" s="106">
        <f t="shared" si="33"/>
        <v>0.13214999999102409</v>
      </c>
      <c r="G24" s="106">
        <f t="shared" si="33"/>
        <v>1.9361334309680216E-2</v>
      </c>
      <c r="H24" s="106">
        <f t="shared" si="33"/>
        <v>0.12629242125132523</v>
      </c>
      <c r="I24" s="106">
        <f t="shared" si="33"/>
        <v>0.43910177373014425</v>
      </c>
      <c r="J24" s="106">
        <f t="shared" si="33"/>
        <v>0.13929088804194717</v>
      </c>
      <c r="K24" s="106">
        <f t="shared" si="33"/>
        <v>-0.22950977265137645</v>
      </c>
      <c r="L24" s="106">
        <f t="shared" si="33"/>
        <v>2.9663612474481373E-2</v>
      </c>
      <c r="M24" s="106">
        <f t="shared" si="33"/>
        <v>0.24107056209184966</v>
      </c>
      <c r="N24" s="10"/>
      <c r="P24" s="11"/>
      <c r="Q24" s="12">
        <f t="shared" ref="Q24:AB24" si="34">Q23/Q3</f>
        <v>-0.42564394041881515</v>
      </c>
      <c r="R24" s="12">
        <f t="shared" si="34"/>
        <v>-0.80506558015773622</v>
      </c>
      <c r="S24" s="12">
        <f t="shared" si="34"/>
        <v>-2.2078579682598801E-2</v>
      </c>
      <c r="T24" s="12" t="e">
        <f t="shared" si="34"/>
        <v>#DIV/0!</v>
      </c>
      <c r="U24" s="12">
        <f t="shared" si="34"/>
        <v>-0.23149291232280814</v>
      </c>
      <c r="V24" s="12">
        <f t="shared" si="34"/>
        <v>0.50127852456846833</v>
      </c>
      <c r="W24" s="12">
        <f t="shared" si="34"/>
        <v>0.21167914505278385</v>
      </c>
      <c r="X24" s="12">
        <f t="shared" si="34"/>
        <v>0.69117241875210178</v>
      </c>
      <c r="Y24" s="12">
        <f t="shared" si="34"/>
        <v>-4.4023213052114533E-2</v>
      </c>
      <c r="Z24" s="12" t="e">
        <f t="shared" si="34"/>
        <v>#DIV/0!</v>
      </c>
      <c r="AA24" s="12" t="e">
        <f t="shared" si="34"/>
        <v>#DIV/0!</v>
      </c>
      <c r="AB24" s="12" t="e">
        <f t="shared" si="34"/>
        <v>#DIV/0!</v>
      </c>
      <c r="AC24" s="10"/>
      <c r="AE24" s="11"/>
      <c r="AF24" s="12">
        <f t="shared" ref="AF24:AQ24" ca="1" si="35">AF23/AF3</f>
        <v>1</v>
      </c>
      <c r="AG24" s="12">
        <f t="shared" ca="1" si="35"/>
        <v>1</v>
      </c>
      <c r="AH24" s="12">
        <f t="shared" ca="1" si="35"/>
        <v>1</v>
      </c>
      <c r="AI24" s="12">
        <f t="shared" ca="1" si="35"/>
        <v>1</v>
      </c>
      <c r="AJ24" s="12">
        <f t="shared" ca="1" si="35"/>
        <v>1</v>
      </c>
      <c r="AK24" s="12">
        <f t="shared" ca="1" si="35"/>
        <v>1</v>
      </c>
      <c r="AL24" s="12">
        <f t="shared" ca="1" si="35"/>
        <v>1</v>
      </c>
      <c r="AM24" s="12">
        <f t="shared" ca="1" si="35"/>
        <v>1</v>
      </c>
      <c r="AN24" s="12">
        <f t="shared" ca="1" si="35"/>
        <v>1</v>
      </c>
      <c r="AO24" s="12">
        <f t="shared" ca="1" si="35"/>
        <v>1</v>
      </c>
      <c r="AP24" s="12">
        <f t="shared" ca="1" si="35"/>
        <v>1</v>
      </c>
      <c r="AQ24" s="12">
        <f t="shared" ca="1" si="35"/>
        <v>1</v>
      </c>
      <c r="AR24" s="10"/>
    </row>
    <row r="25" spans="1:47" ht="7.5" customHeight="1" x14ac:dyDescent="0.25">
      <c r="A25" s="1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10"/>
      <c r="P25" s="1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10"/>
      <c r="AE25" s="1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10"/>
    </row>
    <row r="26" spans="1:47" x14ac:dyDescent="0.25">
      <c r="A26" s="37" t="s">
        <v>23</v>
      </c>
      <c r="B26" s="38">
        <f>VLOOKUP("SERV.BANCARIOS BANKIA",'Enero 19'!$B:$E,3,0)+VLOOKUP("SERV.BANCARIOS c.siete",'Enero 19'!$B:$E,3,0)+VLOOKUP("INT.PTMO.RCI BANQUE S.A.",'Enero 19'!$B:$E,3,0)+VLOOKUP("INT.PTMO.C.SIETE Nº2238601351",'Enero 19'!$B:$E,3,0)</f>
        <v>210.46</v>
      </c>
      <c r="C26" s="38">
        <f>VLOOKUP("SERV.BANCARIOS BANKIA",'Febrero 19'!$B:$E,3,0)+VLOOKUP("SERV.BANCARIOS c.siete",'Febrero 19'!$B:$E,3,0)+VLOOKUP("INT.PTMO.RCI BANQUE S.A.",'Febrero 19'!$B:$E,3,0)+VLOOKUP("INT.PTMO.C.SIETE Nº2238601351",'Febrero 19'!$B:$E,3,0)</f>
        <v>692.18999999999994</v>
      </c>
      <c r="D26" s="38">
        <f>VLOOKUP("SERV.BANCARIOS BANKIA",'Marzo 19'!$B:$E,3,0)+VLOOKUP("SERV.BANCARIOS c.siete",'Marzo 19'!$B:$E,3,0)+VLOOKUP("INT.PTMO.RCI BANQUE S.A.",'Marzo 19'!$B:$E,3,0)+VLOOKUP("INT.PTMO.C.SIETE Nº2238601351",'Marzo 19'!$B:$E,3,0)</f>
        <v>281.49</v>
      </c>
      <c r="E26" s="38">
        <f>VLOOKUP("SERV.BANCARIOS BANKIA",'Abril 19'!$B:$E,3,0)+VLOOKUP("SERV.BANCARIOS c.siete",'Abril 19'!$B:$E,3,0)+VLOOKUP("INT.PTMO.RCI BANQUE S.A.",'Abril 19'!$B:$E,3,0)+VLOOKUP("INT.PTMO.C.SIETE Nº2238601351",'Abril 19'!$B:$E,3,0)</f>
        <v>186.34</v>
      </c>
      <c r="F26" s="38">
        <f>VLOOKUP("SERV.BANCARIOS BANKIA",'Mayo 19'!$B:$E,3,0)+VLOOKUP("SERV.BANCARIOS c.siete",'Mayo 19'!$B:$E,3,0)+VLOOKUP("INT.PTMO.RCI BANQUE S.A.",'Mayo 19'!$B:$E,3,0)+VLOOKUP("INT.PTMO.C.SIETE Nº2238601351",'Mayo 19'!$B:$E,3,0)</f>
        <v>179.07999999999998</v>
      </c>
      <c r="G26" s="38">
        <f>VLOOKUP("SERV.BANCARIOS BANKIA",'Junio 19'!$B:$E,3,0)+VLOOKUP("SERV.BANCARIOS c.siete",'Junio 19'!$B:$E,3,0)+VLOOKUP("INT.PTMO.RCI BANQUE S.A.",'Junio 19'!$B:$E,3,0)+VLOOKUP("INT.PTMO.C.SIETE Nº2238601351",'Junio 19'!$B:$E,3,0)</f>
        <v>303.47000000000003</v>
      </c>
      <c r="H26" s="38">
        <f>VLOOKUP("SERV.BANCARIOS BANKIA",'Julio 19'!$B:$E,3,0)+VLOOKUP("SERV.BANCARIOS c.siete",'Julio 19'!$B:$E,3,0)+VLOOKUP("INT.PTMO.RCI BANQUE S.A.",'Julio 19'!$B:$E,3,0)+VLOOKUP("INT.PTMO.C.SIETE Nº2238601351",'Julio 19'!$B:$E,3,0)</f>
        <v>214.87</v>
      </c>
      <c r="I26" s="38">
        <f>VLOOKUP("SERV.BANCARIOS BANKIA",'Agosto 19'!$B:$E,3,0)+VLOOKUP("SERV.BANCARIOS c.siete",'Agosto 19'!$B:$E,3,0)+VLOOKUP("INT.PTMO.RCI BANQUE S.A.",'Agosto 19'!$B:$E,3,0)+VLOOKUP("INT.PTMO.C.SIETE Nº2238601351",'Agosto 19'!$B:$E,3,0)</f>
        <v>200.45</v>
      </c>
      <c r="J26" s="38">
        <f>VLOOKUP("SERV.BANCARIOS BANKIA",'Septiembre 19'!$B:$E,3,0)+VLOOKUP("SERV.BANCARIOS c.siete",'Septiembre 19'!$B:$E,3,0)+VLOOKUP("INT.PTMO.RCI BANQUE S.A.",'Septiembre 19'!$B:$E,3,0)+VLOOKUP("INT.PTMO.C.SIETE Nº2238601351",'Septiembre 19'!$B:$E,3,0)</f>
        <v>248.45999999999998</v>
      </c>
      <c r="K26" s="38">
        <f>VLOOKUP("SERV.BANCARIOS BANKIA",'Octubre 19'!$B:$E,3,0)+VLOOKUP("SERV.BANCARIOS c.siete",'Octubre 19'!$B:$E,3,0)+VLOOKUP("INT.PTMO.RCI BANQUE S.A.",'Octubre 19'!$B:$E,3,0)+VLOOKUP("INT.PTMO.C.SIETE Nº2238601351",'Octubre 19'!$B:$E,3,0)</f>
        <v>180.58</v>
      </c>
      <c r="L26" s="38">
        <f>VLOOKUP("SERV.BANCARIOS BANKIA",'Noviembre 19'!$B:$E,3,0)+VLOOKUP("SERV.BANCARIOS c.siete",'Noviembre 19'!$B:$E,3,0)+VLOOKUP("INT.PTMO.RCI BANQUE S.A.",'Noviembre 19'!$B:$E,3,0)+VLOOKUP("INT.PTMO.C.SIETE Nº2238601351",'Noviembre 19'!$B:$E,3,0)</f>
        <v>194.21</v>
      </c>
      <c r="M26" s="38">
        <f>VLOOKUP("SERV.BANCARIOS BANKIA",'Diciembre 19'!$B:$E,3,0)+VLOOKUP("SERV.BANCARIOS c.siete",'Diciembre 19'!$B:$E,3,0)+VLOOKUP("INT.PTMO.RCI BANQUE S.A.",'Diciembre 19'!$B:$E,3,0)+VLOOKUP("INT.PTMO.C.SIETE Nº2238601351",'Diciembre 19'!$B:$E,3,0)</f>
        <v>297.71000000000004</v>
      </c>
      <c r="N26" s="39">
        <f t="shared" ref="N26" si="36">SUM(B26:M26)</f>
        <v>3189.3099999999995</v>
      </c>
      <c r="P26" s="22" t="s">
        <v>23</v>
      </c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20">
        <f>SUM(Q26:AB26)</f>
        <v>0</v>
      </c>
      <c r="AE26" s="46" t="s">
        <v>23</v>
      </c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48">
        <f>SUM(AF26:AQ26)</f>
        <v>0</v>
      </c>
    </row>
    <row r="27" spans="1:47" x14ac:dyDescent="0.25">
      <c r="A27" s="33" t="s">
        <v>17</v>
      </c>
      <c r="B27" s="34">
        <f>B23-B26</f>
        <v>38918.110000000008</v>
      </c>
      <c r="C27" s="34">
        <f t="shared" ref="C27" si="37">C23-C26</f>
        <v>15149.490000000003</v>
      </c>
      <c r="D27" s="34">
        <f t="shared" ref="D27" si="38">D23-D26</f>
        <v>-29570.09</v>
      </c>
      <c r="E27" s="34">
        <f t="shared" ref="E27" si="39">E23-E26</f>
        <v>27113.420000000006</v>
      </c>
      <c r="F27" s="34">
        <f t="shared" ref="F27" si="40">F23-F26</f>
        <v>14543.769999999991</v>
      </c>
      <c r="G27" s="34">
        <f t="shared" ref="G27" si="41">G23-G26</f>
        <v>914.37999999999852</v>
      </c>
      <c r="H27" s="34">
        <f t="shared" ref="H27" si="42">H23-H26</f>
        <v>15401.149999999989</v>
      </c>
      <c r="I27" s="34">
        <f t="shared" ref="I27" si="43">I23-I26</f>
        <v>29447.389999999989</v>
      </c>
      <c r="J27" s="34">
        <f t="shared" ref="J27" si="44">J23-J26</f>
        <v>8368.6899999999987</v>
      </c>
      <c r="K27" s="34">
        <f t="shared" ref="K27" si="45">K23-K26</f>
        <v>-19781.550000000003</v>
      </c>
      <c r="L27" s="34">
        <f t="shared" ref="L27" si="46">L23-L26</f>
        <v>2055.2200000000148</v>
      </c>
      <c r="M27" s="34">
        <f t="shared" ref="M27" si="47">M23-M26</f>
        <v>31001.860000000008</v>
      </c>
      <c r="N27" s="8">
        <f>SUM(B27:M27)</f>
        <v>133561.84000000003</v>
      </c>
      <c r="P27" s="33" t="s">
        <v>17</v>
      </c>
      <c r="Q27" s="34">
        <f>Q23-Q26</f>
        <v>-22338.79</v>
      </c>
      <c r="R27" s="34">
        <f t="shared" ref="R27:AB27" si="48">R23-R26</f>
        <v>-38990.590000000011</v>
      </c>
      <c r="S27" s="34">
        <f t="shared" si="48"/>
        <v>-1646.0099999999948</v>
      </c>
      <c r="T27" s="34">
        <f t="shared" si="48"/>
        <v>-3327.21</v>
      </c>
      <c r="U27" s="34">
        <f t="shared" si="48"/>
        <v>-6172.9900000000016</v>
      </c>
      <c r="V27" s="34">
        <f t="shared" si="48"/>
        <v>16969.039999999994</v>
      </c>
      <c r="W27" s="34">
        <f t="shared" si="48"/>
        <v>10171.130000000001</v>
      </c>
      <c r="X27" s="34">
        <f t="shared" si="48"/>
        <v>81704.010000000009</v>
      </c>
      <c r="Y27" s="34">
        <f t="shared" si="48"/>
        <v>-1073.7899999999991</v>
      </c>
      <c r="Z27" s="34">
        <f t="shared" si="48"/>
        <v>0</v>
      </c>
      <c r="AA27" s="34">
        <f t="shared" si="48"/>
        <v>0</v>
      </c>
      <c r="AB27" s="34">
        <f t="shared" si="48"/>
        <v>0</v>
      </c>
      <c r="AC27" s="34">
        <f>SUM(Q27:AB27)</f>
        <v>35294.799999999996</v>
      </c>
      <c r="AE27" s="33" t="s">
        <v>17</v>
      </c>
      <c r="AF27" s="34">
        <f ca="1">AF23-AF26</f>
        <v>91000</v>
      </c>
      <c r="AG27" s="34">
        <f t="shared" ref="AG27:AQ27" ca="1" si="49">AG23-AG26</f>
        <v>56887.457900000001</v>
      </c>
      <c r="AH27" s="34">
        <f t="shared" ca="1" si="49"/>
        <v>43952.472999999998</v>
      </c>
      <c r="AI27" s="34">
        <f t="shared" ca="1" si="49"/>
        <v>66477.896999999997</v>
      </c>
      <c r="AJ27" s="34">
        <f t="shared" ca="1" si="49"/>
        <v>100269.126</v>
      </c>
      <c r="AK27" s="34">
        <f t="shared" ca="1" si="49"/>
        <v>57869.048799999997</v>
      </c>
      <c r="AL27" s="34">
        <f t="shared" ca="1" si="49"/>
        <v>113757.724</v>
      </c>
      <c r="AM27" s="34">
        <f t="shared" ca="1" si="49"/>
        <v>61442.553899999992</v>
      </c>
      <c r="AN27" s="34">
        <f t="shared" ca="1" si="49"/>
        <v>56296.622199999998</v>
      </c>
      <c r="AO27" s="34">
        <f t="shared" ca="1" si="49"/>
        <v>78571.348800000007</v>
      </c>
      <c r="AP27" s="34">
        <f t="shared" ca="1" si="49"/>
        <v>68248.161000000007</v>
      </c>
      <c r="AQ27" s="34">
        <f t="shared" ca="1" si="49"/>
        <v>119448.8624</v>
      </c>
      <c r="AR27" s="34">
        <f ca="1">SUM(AF27:AQ27)</f>
        <v>914221.27499999991</v>
      </c>
    </row>
    <row r="28" spans="1:47" x14ac:dyDescent="0.25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P28" s="9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E28" s="9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</row>
    <row r="29" spans="1:47" x14ac:dyDescent="0.25">
      <c r="A29" s="15" t="s">
        <v>24</v>
      </c>
      <c r="B29" s="16">
        <f t="shared" ref="B29:M29" si="50">B27</f>
        <v>38918.110000000008</v>
      </c>
      <c r="C29" s="16">
        <f t="shared" si="50"/>
        <v>15149.490000000003</v>
      </c>
      <c r="D29" s="16">
        <f t="shared" si="50"/>
        <v>-29570.09</v>
      </c>
      <c r="E29" s="16">
        <f t="shared" si="50"/>
        <v>27113.420000000006</v>
      </c>
      <c r="F29" s="16">
        <f t="shared" si="50"/>
        <v>14543.769999999991</v>
      </c>
      <c r="G29" s="16">
        <f t="shared" si="50"/>
        <v>914.37999999999852</v>
      </c>
      <c r="H29" s="16">
        <f t="shared" si="50"/>
        <v>15401.149999999989</v>
      </c>
      <c r="I29" s="16">
        <f t="shared" si="50"/>
        <v>29447.389999999989</v>
      </c>
      <c r="J29" s="16">
        <f t="shared" si="50"/>
        <v>8368.6899999999987</v>
      </c>
      <c r="K29" s="16">
        <f t="shared" si="50"/>
        <v>-19781.550000000003</v>
      </c>
      <c r="L29" s="16">
        <f t="shared" si="50"/>
        <v>2055.2200000000148</v>
      </c>
      <c r="M29" s="16">
        <f t="shared" si="50"/>
        <v>31001.860000000008</v>
      </c>
      <c r="N29" s="16">
        <f>SUM(B29:M29)</f>
        <v>133561.84000000003</v>
      </c>
      <c r="P29" s="15" t="s">
        <v>24</v>
      </c>
      <c r="Q29" s="16">
        <f t="shared" ref="Q29:AB29" si="51">Q27</f>
        <v>-22338.79</v>
      </c>
      <c r="R29" s="16">
        <f t="shared" si="51"/>
        <v>-38990.590000000011</v>
      </c>
      <c r="S29" s="16">
        <f t="shared" si="51"/>
        <v>-1646.0099999999948</v>
      </c>
      <c r="T29" s="16">
        <f t="shared" si="51"/>
        <v>-3327.21</v>
      </c>
      <c r="U29" s="16">
        <f t="shared" si="51"/>
        <v>-6172.9900000000016</v>
      </c>
      <c r="V29" s="16">
        <f t="shared" si="51"/>
        <v>16969.039999999994</v>
      </c>
      <c r="W29" s="16">
        <f t="shared" si="51"/>
        <v>10171.130000000001</v>
      </c>
      <c r="X29" s="16">
        <f t="shared" si="51"/>
        <v>81704.010000000009</v>
      </c>
      <c r="Y29" s="16">
        <f t="shared" si="51"/>
        <v>-1073.7899999999991</v>
      </c>
      <c r="Z29" s="16">
        <f t="shared" si="51"/>
        <v>0</v>
      </c>
      <c r="AA29" s="16">
        <f t="shared" si="51"/>
        <v>0</v>
      </c>
      <c r="AB29" s="16">
        <f t="shared" si="51"/>
        <v>0</v>
      </c>
      <c r="AC29" s="16">
        <f>SUM(Q29:AB29)</f>
        <v>35294.799999999996</v>
      </c>
      <c r="AE29" s="15" t="s">
        <v>24</v>
      </c>
      <c r="AF29" s="16">
        <f t="shared" ref="AF29:AQ29" ca="1" si="52">AF27</f>
        <v>91000</v>
      </c>
      <c r="AG29" s="16">
        <f t="shared" ca="1" si="52"/>
        <v>56887.457900000001</v>
      </c>
      <c r="AH29" s="16">
        <f t="shared" ca="1" si="52"/>
        <v>43952.472999999998</v>
      </c>
      <c r="AI29" s="16">
        <f t="shared" ca="1" si="52"/>
        <v>66477.896999999997</v>
      </c>
      <c r="AJ29" s="16">
        <f t="shared" ca="1" si="52"/>
        <v>100269.126</v>
      </c>
      <c r="AK29" s="16">
        <f t="shared" ca="1" si="52"/>
        <v>57869.048799999997</v>
      </c>
      <c r="AL29" s="16">
        <f t="shared" ca="1" si="52"/>
        <v>113757.724</v>
      </c>
      <c r="AM29" s="16">
        <f t="shared" ca="1" si="52"/>
        <v>61442.553899999992</v>
      </c>
      <c r="AN29" s="16">
        <f t="shared" ca="1" si="52"/>
        <v>56296.622199999998</v>
      </c>
      <c r="AO29" s="16">
        <f t="shared" ca="1" si="52"/>
        <v>78571.348800000007</v>
      </c>
      <c r="AP29" s="16">
        <f t="shared" ca="1" si="52"/>
        <v>68248.161000000007</v>
      </c>
      <c r="AQ29" s="16">
        <f t="shared" ca="1" si="52"/>
        <v>119448.8624</v>
      </c>
      <c r="AR29" s="16">
        <f ca="1">SUM(AF29:AQ29)</f>
        <v>914221.27499999991</v>
      </c>
    </row>
    <row r="30" spans="1:47" x14ac:dyDescent="0.25">
      <c r="A30" s="78" t="s">
        <v>41</v>
      </c>
      <c r="B30" s="17">
        <f t="shared" ref="B30:N30" si="53">B29/B3</f>
        <v>0.38918110000000006</v>
      </c>
      <c r="C30" s="17">
        <f t="shared" si="53"/>
        <v>0.24233875811842179</v>
      </c>
      <c r="D30" s="17">
        <f t="shared" si="53"/>
        <v>-0.63240775098138391</v>
      </c>
      <c r="E30" s="17">
        <f t="shared" si="53"/>
        <v>0.36707054677135775</v>
      </c>
      <c r="F30" s="17">
        <f t="shared" si="53"/>
        <v>0.13054260590642819</v>
      </c>
      <c r="G30" s="17">
        <f t="shared" si="53"/>
        <v>1.4536779460594808E-2</v>
      </c>
      <c r="H30" s="17">
        <f t="shared" si="53"/>
        <v>0.12455468957870491</v>
      </c>
      <c r="I30" s="17">
        <f t="shared" si="53"/>
        <v>0.43613299251221377</v>
      </c>
      <c r="J30" s="17">
        <f t="shared" si="53"/>
        <v>0.135274686160478</v>
      </c>
      <c r="K30" s="17">
        <f t="shared" si="53"/>
        <v>-0.23162420243446302</v>
      </c>
      <c r="L30" s="17">
        <f t="shared" si="53"/>
        <v>2.7102532477029134E-2</v>
      </c>
      <c r="M30" s="17">
        <f t="shared" si="53"/>
        <v>0.23877758755448814</v>
      </c>
      <c r="N30" s="17">
        <f t="shared" si="53"/>
        <v>0.13335496510907663</v>
      </c>
      <c r="P30" s="11"/>
      <c r="Q30" s="17">
        <f t="shared" ref="Q30:AC30" si="54">Q29/Q3</f>
        <v>-0.42564394041881515</v>
      </c>
      <c r="R30" s="17">
        <f t="shared" si="54"/>
        <v>-0.80506558015773622</v>
      </c>
      <c r="S30" s="17">
        <f t="shared" si="54"/>
        <v>-2.2078579682598801E-2</v>
      </c>
      <c r="T30" s="17" t="e">
        <f t="shared" si="54"/>
        <v>#DIV/0!</v>
      </c>
      <c r="U30" s="17">
        <f t="shared" si="54"/>
        <v>-0.23149291232280814</v>
      </c>
      <c r="V30" s="17">
        <f t="shared" si="54"/>
        <v>0.50127852456846833</v>
      </c>
      <c r="W30" s="17">
        <f t="shared" si="54"/>
        <v>0.21167914505278385</v>
      </c>
      <c r="X30" s="17">
        <f t="shared" si="54"/>
        <v>0.69117241875210178</v>
      </c>
      <c r="Y30" s="17">
        <f t="shared" si="54"/>
        <v>-4.4023213052114533E-2</v>
      </c>
      <c r="Z30" s="17" t="e">
        <f t="shared" si="54"/>
        <v>#DIV/0!</v>
      </c>
      <c r="AA30" s="17" t="e">
        <f t="shared" si="54"/>
        <v>#DIV/0!</v>
      </c>
      <c r="AB30" s="17" t="e">
        <f t="shared" si="54"/>
        <v>#DIV/0!</v>
      </c>
      <c r="AC30" s="17">
        <f t="shared" si="54"/>
        <v>8.2728185939794571E-2</v>
      </c>
      <c r="AE30" s="11"/>
      <c r="AF30" s="17">
        <f t="shared" ref="AF30:AR30" ca="1" si="55">AF29/AF3</f>
        <v>1</v>
      </c>
      <c r="AG30" s="17">
        <f t="shared" ca="1" si="55"/>
        <v>1</v>
      </c>
      <c r="AH30" s="17">
        <f t="shared" ca="1" si="55"/>
        <v>1</v>
      </c>
      <c r="AI30" s="17">
        <f t="shared" ca="1" si="55"/>
        <v>1</v>
      </c>
      <c r="AJ30" s="17">
        <f t="shared" ca="1" si="55"/>
        <v>1</v>
      </c>
      <c r="AK30" s="17">
        <f t="shared" ca="1" si="55"/>
        <v>1</v>
      </c>
      <c r="AL30" s="17">
        <f t="shared" ca="1" si="55"/>
        <v>1</v>
      </c>
      <c r="AM30" s="17">
        <f t="shared" ca="1" si="55"/>
        <v>1</v>
      </c>
      <c r="AN30" s="17">
        <f t="shared" ca="1" si="55"/>
        <v>1</v>
      </c>
      <c r="AO30" s="17">
        <f t="shared" ca="1" si="55"/>
        <v>1</v>
      </c>
      <c r="AP30" s="17">
        <f t="shared" ca="1" si="55"/>
        <v>1</v>
      </c>
      <c r="AQ30" s="17">
        <f t="shared" ca="1" si="55"/>
        <v>1</v>
      </c>
      <c r="AR30" s="17">
        <f t="shared" ca="1" si="55"/>
        <v>1</v>
      </c>
    </row>
    <row r="32" spans="1:47" x14ac:dyDescent="0.25">
      <c r="B32" s="79"/>
    </row>
    <row r="35" spans="16:16" s="76" customFormat="1" x14ac:dyDescent="0.25"/>
    <row r="36" spans="16:16" s="76" customFormat="1" x14ac:dyDescent="0.25"/>
    <row r="37" spans="16:16" s="76" customFormat="1" x14ac:dyDescent="0.25"/>
    <row r="38" spans="16:16" s="76" customFormat="1" x14ac:dyDescent="0.25"/>
    <row r="39" spans="16:16" s="76" customFormat="1" x14ac:dyDescent="0.25"/>
    <row r="40" spans="16:16" s="76" customFormat="1" x14ac:dyDescent="0.25"/>
    <row r="41" spans="16:16" s="76" customFormat="1" x14ac:dyDescent="0.25"/>
    <row r="42" spans="16:16" s="76" customFormat="1" x14ac:dyDescent="0.25"/>
    <row r="43" spans="16:16" s="76" customFormat="1" x14ac:dyDescent="0.25"/>
    <row r="44" spans="16:16" s="76" customFormat="1" x14ac:dyDescent="0.25"/>
    <row r="45" spans="16:16" s="76" customFormat="1" x14ac:dyDescent="0.25"/>
    <row r="46" spans="16:16" s="76" customFormat="1" x14ac:dyDescent="0.25"/>
    <row r="48" spans="16:16" x14ac:dyDescent="0.25">
      <c r="P48" t="str">
        <f>P5</f>
        <v>Compras</v>
      </c>
    </row>
    <row r="49" spans="16:16" x14ac:dyDescent="0.25">
      <c r="P49" t="str">
        <f>P7</f>
        <v>Salarios</v>
      </c>
    </row>
    <row r="50" spans="16:16" x14ac:dyDescent="0.25">
      <c r="P50" t="s">
        <v>38</v>
      </c>
    </row>
    <row r="51" spans="16:16" x14ac:dyDescent="0.25">
      <c r="P51" t="str">
        <f>P13</f>
        <v>Alquiler</v>
      </c>
    </row>
    <row r="52" spans="16:16" x14ac:dyDescent="0.25">
      <c r="P52" t="str">
        <f t="shared" ref="P52:P56" si="56">P14</f>
        <v>Suministros</v>
      </c>
    </row>
    <row r="53" spans="16:16" x14ac:dyDescent="0.25">
      <c r="P53" t="str">
        <f t="shared" si="56"/>
        <v>Servicios Profesionales</v>
      </c>
    </row>
    <row r="54" spans="16:16" x14ac:dyDescent="0.25">
      <c r="P54" t="str">
        <f t="shared" si="56"/>
        <v>Seguros</v>
      </c>
    </row>
    <row r="55" spans="16:16" x14ac:dyDescent="0.25">
      <c r="P55" t="str">
        <f t="shared" si="56"/>
        <v>Varios</v>
      </c>
    </row>
    <row r="56" spans="16:16" x14ac:dyDescent="0.25">
      <c r="P56" t="str">
        <f t="shared" si="56"/>
        <v>Teléfono</v>
      </c>
    </row>
    <row r="57" spans="16:16" x14ac:dyDescent="0.25">
      <c r="P57" t="str">
        <f>P20</f>
        <v>Ratio gastos Indirectos</v>
      </c>
    </row>
    <row r="58" spans="16:16" x14ac:dyDescent="0.25">
      <c r="P58" t="str">
        <f>P26</f>
        <v>Gasto Extraor / Finan</v>
      </c>
    </row>
    <row r="67" spans="45:45" x14ac:dyDescent="0.25">
      <c r="AS67" t="s">
        <v>29</v>
      </c>
    </row>
    <row r="68" spans="45:45" x14ac:dyDescent="0.25">
      <c r="AS68" t="s">
        <v>29</v>
      </c>
    </row>
    <row r="69" spans="45:45" x14ac:dyDescent="0.25">
      <c r="AS69" t="s">
        <v>29</v>
      </c>
    </row>
  </sheetData>
  <mergeCells count="2">
    <mergeCell ref="AT1:AU1"/>
    <mergeCell ref="AT5:AU5"/>
  </mergeCells>
  <conditionalFormatting sqref="Q24:AB24">
    <cfRule type="cellIs" dxfId="4" priority="15" operator="lessThan">
      <formula>0.2</formula>
    </cfRule>
  </conditionalFormatting>
  <conditionalFormatting sqref="Q30:AC30">
    <cfRule type="cellIs" dxfId="3" priority="14" operator="lessThan">
      <formula>0.2</formula>
    </cfRule>
  </conditionalFormatting>
  <conditionalFormatting sqref="AF24:AQ24">
    <cfRule type="cellIs" dxfId="2" priority="10" operator="lessThan">
      <formula>0.2</formula>
    </cfRule>
  </conditionalFormatting>
  <conditionalFormatting sqref="AF30:AR30">
    <cfRule type="cellIs" dxfId="1" priority="9" operator="lessThan">
      <formula>0.2</formula>
    </cfRule>
  </conditionalFormatting>
  <conditionalFormatting sqref="B30:N30">
    <cfRule type="cellIs" dxfId="0" priority="4" operator="lessThan">
      <formula>0.15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E772E-1F54-471F-AD1B-0FF95E45B029}">
  <sheetPr>
    <pageSetUpPr fitToPage="1"/>
  </sheetPr>
  <dimension ref="A1:I32"/>
  <sheetViews>
    <sheetView workbookViewId="0">
      <pane xSplit="2" topLeftCell="C1" activePane="topRight" state="frozen"/>
      <selection activeCell="B18" sqref="B18"/>
      <selection pane="topRight" activeCell="B30" sqref="B30"/>
    </sheetView>
  </sheetViews>
  <sheetFormatPr baseColWidth="10" defaultRowHeight="15" x14ac:dyDescent="0.25"/>
  <cols>
    <col min="1" max="1" width="33.85546875" bestFit="1" customWidth="1"/>
    <col min="2" max="2" width="32.140625" bestFit="1" customWidth="1"/>
    <col min="3" max="3" width="11.7109375" bestFit="1" customWidth="1"/>
    <col min="4" max="7" width="9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44</v>
      </c>
    </row>
    <row r="5" spans="1:9" x14ac:dyDescent="0.25">
      <c r="A5" s="84" t="s">
        <v>45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46</v>
      </c>
      <c r="E7" s="85"/>
      <c r="F7" s="86"/>
      <c r="G7" s="86"/>
      <c r="H7" s="88" t="s">
        <v>47</v>
      </c>
      <c r="I7" s="86"/>
    </row>
    <row r="8" spans="1:9" ht="16.5" thickTop="1" thickBot="1" x14ac:dyDescent="0.3">
      <c r="A8" s="89" t="s">
        <v>48</v>
      </c>
      <c r="B8" s="90" t="s">
        <v>49</v>
      </c>
      <c r="C8" s="91" t="s">
        <v>50</v>
      </c>
      <c r="D8" s="91" t="s">
        <v>51</v>
      </c>
      <c r="E8" s="91" t="s">
        <v>52</v>
      </c>
      <c r="F8" s="92" t="s">
        <v>51</v>
      </c>
      <c r="G8" s="92" t="s">
        <v>52</v>
      </c>
      <c r="H8" s="92" t="s">
        <v>53</v>
      </c>
      <c r="I8" s="92" t="s">
        <v>54</v>
      </c>
    </row>
    <row r="9" spans="1:9" ht="15.75" thickTop="1" x14ac:dyDescent="0.25">
      <c r="A9" s="101">
        <v>60000000</v>
      </c>
      <c r="B9" s="102" t="s">
        <v>55</v>
      </c>
      <c r="C9" s="94">
        <v>0</v>
      </c>
      <c r="D9" s="94">
        <v>43608.69</v>
      </c>
      <c r="E9" s="94">
        <v>0</v>
      </c>
      <c r="F9" s="95">
        <f t="shared" ref="F9:F31" si="0">IF(C9&gt;0,C9+D9,D9)</f>
        <v>43608.69</v>
      </c>
      <c r="G9" s="95">
        <f t="shared" ref="G9:G31" si="1">IF(C9&lt;0,0-C9+E9,E9)</f>
        <v>0</v>
      </c>
      <c r="H9" s="95">
        <f t="shared" ref="H9:H31" si="2">IF(F9-G9&gt;0,F9-G9,0)</f>
        <v>43608.69</v>
      </c>
      <c r="I9" s="95">
        <f t="shared" ref="I9:I31" si="3">IF(G9-F9&gt;0,G9-F9,0)</f>
        <v>0</v>
      </c>
    </row>
    <row r="10" spans="1:9" x14ac:dyDescent="0.25">
      <c r="A10" s="101">
        <v>60000001</v>
      </c>
      <c r="B10" s="102" t="s">
        <v>56</v>
      </c>
      <c r="C10" s="94">
        <v>0</v>
      </c>
      <c r="D10" s="94">
        <v>1945.41</v>
      </c>
      <c r="E10" s="94">
        <v>0</v>
      </c>
      <c r="F10" s="95">
        <f t="shared" si="0"/>
        <v>1945.41</v>
      </c>
      <c r="G10" s="95">
        <f t="shared" si="1"/>
        <v>0</v>
      </c>
      <c r="H10" s="95">
        <f t="shared" si="2"/>
        <v>1945.41</v>
      </c>
      <c r="I10" s="95">
        <f t="shared" si="3"/>
        <v>0</v>
      </c>
    </row>
    <row r="11" spans="1:9" x14ac:dyDescent="0.25">
      <c r="A11" s="101">
        <v>60000002</v>
      </c>
      <c r="B11" s="102" t="s">
        <v>57</v>
      </c>
      <c r="C11" s="94">
        <v>0</v>
      </c>
      <c r="D11" s="94">
        <v>454.92</v>
      </c>
      <c r="E11" s="94">
        <v>0</v>
      </c>
      <c r="F11" s="95">
        <f t="shared" si="0"/>
        <v>454.92</v>
      </c>
      <c r="G11" s="95">
        <f t="shared" si="1"/>
        <v>0</v>
      </c>
      <c r="H11" s="95">
        <f t="shared" si="2"/>
        <v>454.92</v>
      </c>
      <c r="I11" s="95">
        <f t="shared" si="3"/>
        <v>0</v>
      </c>
    </row>
    <row r="12" spans="1:9" x14ac:dyDescent="0.25">
      <c r="A12" s="101">
        <v>62100003</v>
      </c>
      <c r="B12" s="102" t="s">
        <v>58</v>
      </c>
      <c r="C12" s="94">
        <v>0</v>
      </c>
      <c r="D12" s="94">
        <v>330</v>
      </c>
      <c r="E12" s="94">
        <v>0</v>
      </c>
      <c r="F12" s="95">
        <f t="shared" si="0"/>
        <v>330</v>
      </c>
      <c r="G12" s="95">
        <f t="shared" si="1"/>
        <v>0</v>
      </c>
      <c r="H12" s="95">
        <f t="shared" si="2"/>
        <v>330</v>
      </c>
      <c r="I12" s="95">
        <f t="shared" si="3"/>
        <v>0</v>
      </c>
    </row>
    <row r="13" spans="1:9" x14ac:dyDescent="0.25">
      <c r="A13" s="101">
        <v>62200000</v>
      </c>
      <c r="B13" s="102" t="s">
        <v>59</v>
      </c>
      <c r="C13" s="94">
        <v>0</v>
      </c>
      <c r="D13" s="94">
        <v>3989.99</v>
      </c>
      <c r="E13" s="94">
        <v>0</v>
      </c>
      <c r="F13" s="95">
        <f t="shared" si="0"/>
        <v>3989.99</v>
      </c>
      <c r="G13" s="95">
        <f t="shared" si="1"/>
        <v>0</v>
      </c>
      <c r="H13" s="95">
        <f t="shared" si="2"/>
        <v>3989.99</v>
      </c>
      <c r="I13" s="95">
        <f t="shared" si="3"/>
        <v>0</v>
      </c>
    </row>
    <row r="14" spans="1:9" x14ac:dyDescent="0.25">
      <c r="A14" s="101">
        <v>62300000</v>
      </c>
      <c r="B14" s="102" t="s">
        <v>60</v>
      </c>
      <c r="C14" s="94">
        <v>0</v>
      </c>
      <c r="D14" s="94">
        <v>911.88</v>
      </c>
      <c r="E14" s="94">
        <v>0</v>
      </c>
      <c r="F14" s="95">
        <f t="shared" si="0"/>
        <v>911.88</v>
      </c>
      <c r="G14" s="95">
        <f t="shared" si="1"/>
        <v>0</v>
      </c>
      <c r="H14" s="95">
        <f t="shared" si="2"/>
        <v>911.88</v>
      </c>
      <c r="I14" s="95">
        <f t="shared" si="3"/>
        <v>0</v>
      </c>
    </row>
    <row r="15" spans="1:9" x14ac:dyDescent="0.25">
      <c r="A15" s="101">
        <v>62500000</v>
      </c>
      <c r="B15" s="102" t="s">
        <v>61</v>
      </c>
      <c r="C15" s="94">
        <v>0</v>
      </c>
      <c r="D15" s="94">
        <v>321.27999999999997</v>
      </c>
      <c r="E15" s="94">
        <v>0</v>
      </c>
      <c r="F15" s="95">
        <f t="shared" si="0"/>
        <v>321.27999999999997</v>
      </c>
      <c r="G15" s="95">
        <f t="shared" si="1"/>
        <v>0</v>
      </c>
      <c r="H15" s="95">
        <f t="shared" si="2"/>
        <v>321.27999999999997</v>
      </c>
      <c r="I15" s="95">
        <f t="shared" si="3"/>
        <v>0</v>
      </c>
    </row>
    <row r="16" spans="1:9" x14ac:dyDescent="0.25">
      <c r="A16" s="101">
        <v>62600002</v>
      </c>
      <c r="B16" s="102" t="s">
        <v>62</v>
      </c>
      <c r="C16" s="94">
        <v>0</v>
      </c>
      <c r="D16" s="94">
        <v>-7.2</v>
      </c>
      <c r="E16" s="94">
        <v>0</v>
      </c>
      <c r="F16" s="95">
        <f t="shared" si="0"/>
        <v>-7.2</v>
      </c>
      <c r="G16" s="95">
        <f t="shared" si="1"/>
        <v>0</v>
      </c>
      <c r="H16" s="95">
        <f t="shared" si="2"/>
        <v>0</v>
      </c>
      <c r="I16" s="95">
        <f t="shared" si="3"/>
        <v>7.2</v>
      </c>
    </row>
    <row r="17" spans="1:9" x14ac:dyDescent="0.25">
      <c r="A17" s="101">
        <v>62600003</v>
      </c>
      <c r="B17" s="102" t="s">
        <v>63</v>
      </c>
      <c r="C17" s="94">
        <v>0</v>
      </c>
      <c r="D17" s="94">
        <v>52.64</v>
      </c>
      <c r="E17" s="94">
        <v>0</v>
      </c>
      <c r="F17" s="95">
        <f t="shared" si="0"/>
        <v>52.64</v>
      </c>
      <c r="G17" s="95">
        <f t="shared" si="1"/>
        <v>0</v>
      </c>
      <c r="H17" s="95">
        <f t="shared" si="2"/>
        <v>52.64</v>
      </c>
      <c r="I17" s="95">
        <f t="shared" si="3"/>
        <v>0</v>
      </c>
    </row>
    <row r="18" spans="1:9" x14ac:dyDescent="0.25">
      <c r="A18" s="101">
        <v>62800001</v>
      </c>
      <c r="B18" s="102" t="s">
        <v>64</v>
      </c>
      <c r="C18" s="94">
        <v>0</v>
      </c>
      <c r="D18" s="94">
        <v>580</v>
      </c>
      <c r="E18" s="94">
        <v>0</v>
      </c>
      <c r="F18" s="95">
        <f t="shared" si="0"/>
        <v>580</v>
      </c>
      <c r="G18" s="95">
        <f t="shared" si="1"/>
        <v>0</v>
      </c>
      <c r="H18" s="95">
        <f t="shared" si="2"/>
        <v>580</v>
      </c>
      <c r="I18" s="95">
        <f t="shared" si="3"/>
        <v>0</v>
      </c>
    </row>
    <row r="19" spans="1:9" x14ac:dyDescent="0.25">
      <c r="A19" s="101">
        <v>62800002</v>
      </c>
      <c r="B19" s="102" t="s">
        <v>65</v>
      </c>
      <c r="C19" s="94">
        <v>0</v>
      </c>
      <c r="D19" s="94">
        <v>149.08000000000001</v>
      </c>
      <c r="E19" s="94">
        <v>0</v>
      </c>
      <c r="F19" s="95">
        <f t="shared" si="0"/>
        <v>149.08000000000001</v>
      </c>
      <c r="G19" s="95">
        <f t="shared" si="1"/>
        <v>0</v>
      </c>
      <c r="H19" s="95">
        <f t="shared" si="2"/>
        <v>149.08000000000001</v>
      </c>
      <c r="I19" s="95">
        <f t="shared" si="3"/>
        <v>0</v>
      </c>
    </row>
    <row r="20" spans="1:9" x14ac:dyDescent="0.25">
      <c r="A20" s="101">
        <v>62800003</v>
      </c>
      <c r="B20" s="102" t="s">
        <v>66</v>
      </c>
      <c r="C20" s="94">
        <v>0</v>
      </c>
      <c r="D20" s="94">
        <v>182.59</v>
      </c>
      <c r="E20" s="94">
        <v>0</v>
      </c>
      <c r="F20" s="95">
        <f t="shared" si="0"/>
        <v>182.59</v>
      </c>
      <c r="G20" s="95">
        <f t="shared" si="1"/>
        <v>0</v>
      </c>
      <c r="H20" s="95">
        <f t="shared" si="2"/>
        <v>182.59</v>
      </c>
      <c r="I20" s="95">
        <f t="shared" si="3"/>
        <v>0</v>
      </c>
    </row>
    <row r="21" spans="1:9" x14ac:dyDescent="0.25">
      <c r="A21" s="101">
        <v>62900000</v>
      </c>
      <c r="B21" s="102" t="s">
        <v>67</v>
      </c>
      <c r="C21" s="94">
        <v>0</v>
      </c>
      <c r="D21" s="94">
        <v>2241.65</v>
      </c>
      <c r="E21" s="94">
        <v>0</v>
      </c>
      <c r="F21" s="95">
        <f t="shared" si="0"/>
        <v>2241.65</v>
      </c>
      <c r="G21" s="95">
        <f t="shared" si="1"/>
        <v>0</v>
      </c>
      <c r="H21" s="95">
        <f t="shared" si="2"/>
        <v>2241.65</v>
      </c>
      <c r="I21" s="95">
        <f t="shared" si="3"/>
        <v>0</v>
      </c>
    </row>
    <row r="22" spans="1:9" x14ac:dyDescent="0.25">
      <c r="A22" s="101">
        <v>62900001</v>
      </c>
      <c r="B22" s="102" t="s">
        <v>68</v>
      </c>
      <c r="C22" s="94">
        <v>0</v>
      </c>
      <c r="D22" s="94">
        <v>54.84</v>
      </c>
      <c r="E22" s="94">
        <v>0</v>
      </c>
      <c r="F22" s="95">
        <f t="shared" si="0"/>
        <v>54.84</v>
      </c>
      <c r="G22" s="95">
        <f t="shared" si="1"/>
        <v>0</v>
      </c>
      <c r="H22" s="95">
        <f t="shared" si="2"/>
        <v>54.84</v>
      </c>
      <c r="I22" s="95">
        <f t="shared" si="3"/>
        <v>0</v>
      </c>
    </row>
    <row r="23" spans="1:9" x14ac:dyDescent="0.25">
      <c r="A23" s="101">
        <v>62900003</v>
      </c>
      <c r="B23" s="102" t="s">
        <v>69</v>
      </c>
      <c r="C23" s="94">
        <v>0</v>
      </c>
      <c r="D23" s="94">
        <v>319.85000000000002</v>
      </c>
      <c r="E23" s="94">
        <v>0</v>
      </c>
      <c r="F23" s="95">
        <f t="shared" si="0"/>
        <v>319.85000000000002</v>
      </c>
      <c r="G23" s="95">
        <f t="shared" si="1"/>
        <v>0</v>
      </c>
      <c r="H23" s="95">
        <f t="shared" si="2"/>
        <v>319.85000000000002</v>
      </c>
      <c r="I23" s="95">
        <f t="shared" si="3"/>
        <v>0</v>
      </c>
    </row>
    <row r="24" spans="1:9" x14ac:dyDescent="0.25">
      <c r="A24" s="101">
        <v>62900009</v>
      </c>
      <c r="B24" s="102" t="s">
        <v>70</v>
      </c>
      <c r="C24" s="94">
        <v>0</v>
      </c>
      <c r="D24" s="94">
        <v>188.8</v>
      </c>
      <c r="E24" s="94">
        <v>0</v>
      </c>
      <c r="F24" s="95">
        <f t="shared" si="0"/>
        <v>188.8</v>
      </c>
      <c r="G24" s="95">
        <f t="shared" si="1"/>
        <v>0</v>
      </c>
      <c r="H24" s="95">
        <f t="shared" si="2"/>
        <v>188.8</v>
      </c>
      <c r="I24" s="95">
        <f t="shared" si="3"/>
        <v>0</v>
      </c>
    </row>
    <row r="25" spans="1:9" x14ac:dyDescent="0.25">
      <c r="A25" s="101">
        <v>64000000</v>
      </c>
      <c r="B25" s="102" t="s">
        <v>71</v>
      </c>
      <c r="C25" s="94">
        <v>0</v>
      </c>
      <c r="D25" s="94">
        <v>14861.68</v>
      </c>
      <c r="E25" s="94">
        <v>0</v>
      </c>
      <c r="F25" s="95">
        <f t="shared" si="0"/>
        <v>14861.68</v>
      </c>
      <c r="G25" s="95">
        <f t="shared" si="1"/>
        <v>0</v>
      </c>
      <c r="H25" s="95">
        <f t="shared" si="2"/>
        <v>14861.68</v>
      </c>
      <c r="I25" s="95">
        <f t="shared" si="3"/>
        <v>0</v>
      </c>
    </row>
    <row r="26" spans="1:9" x14ac:dyDescent="0.25">
      <c r="A26" s="101">
        <v>64000001</v>
      </c>
      <c r="B26" s="102" t="s">
        <v>72</v>
      </c>
      <c r="C26" s="94">
        <v>0</v>
      </c>
      <c r="D26" s="94">
        <v>364.22</v>
      </c>
      <c r="E26" s="94">
        <v>0</v>
      </c>
      <c r="F26" s="95">
        <f t="shared" si="0"/>
        <v>364.22</v>
      </c>
      <c r="G26" s="95">
        <f t="shared" si="1"/>
        <v>0</v>
      </c>
      <c r="H26" s="95">
        <f t="shared" si="2"/>
        <v>364.22</v>
      </c>
      <c r="I26" s="95">
        <f t="shared" si="3"/>
        <v>0</v>
      </c>
    </row>
    <row r="27" spans="1:9" x14ac:dyDescent="0.25">
      <c r="A27" s="101">
        <v>64200000</v>
      </c>
      <c r="B27" s="102" t="s">
        <v>73</v>
      </c>
      <c r="C27" s="94">
        <v>0</v>
      </c>
      <c r="D27" s="94">
        <v>4316.25</v>
      </c>
      <c r="E27" s="94">
        <v>0</v>
      </c>
      <c r="F27" s="95">
        <f t="shared" si="0"/>
        <v>4316.25</v>
      </c>
      <c r="G27" s="95">
        <f t="shared" si="1"/>
        <v>0</v>
      </c>
      <c r="H27" s="95">
        <f t="shared" si="2"/>
        <v>4316.25</v>
      </c>
      <c r="I27" s="95">
        <f t="shared" si="3"/>
        <v>0</v>
      </c>
    </row>
    <row r="28" spans="1:9" x14ac:dyDescent="0.25">
      <c r="A28" s="101">
        <v>66230001</v>
      </c>
      <c r="B28" s="102" t="s">
        <v>74</v>
      </c>
      <c r="C28" s="94">
        <v>0</v>
      </c>
      <c r="D28" s="94">
        <v>9.7200000000000006</v>
      </c>
      <c r="E28" s="94">
        <v>0</v>
      </c>
      <c r="F28" s="95">
        <f t="shared" si="0"/>
        <v>9.7200000000000006</v>
      </c>
      <c r="G28" s="95">
        <f t="shared" si="1"/>
        <v>0</v>
      </c>
      <c r="H28" s="95">
        <f t="shared" si="2"/>
        <v>9.7200000000000006</v>
      </c>
      <c r="I28" s="95">
        <f t="shared" si="3"/>
        <v>0</v>
      </c>
    </row>
    <row r="29" spans="1:9" x14ac:dyDescent="0.25">
      <c r="A29" s="101">
        <v>66230006</v>
      </c>
      <c r="B29" s="102" t="s">
        <v>125</v>
      </c>
      <c r="C29" s="94">
        <v>0</v>
      </c>
      <c r="D29" s="94">
        <v>89.05</v>
      </c>
      <c r="E29" s="94">
        <v>0</v>
      </c>
      <c r="F29" s="95">
        <f t="shared" si="0"/>
        <v>89.05</v>
      </c>
      <c r="G29" s="95">
        <f t="shared" si="1"/>
        <v>0</v>
      </c>
      <c r="H29" s="95">
        <f t="shared" si="2"/>
        <v>89.05</v>
      </c>
      <c r="I29" s="95">
        <f t="shared" si="3"/>
        <v>0</v>
      </c>
    </row>
    <row r="30" spans="1:9" x14ac:dyDescent="0.25">
      <c r="A30" s="101">
        <v>70000000</v>
      </c>
      <c r="B30" s="102" t="s">
        <v>76</v>
      </c>
      <c r="C30" s="94">
        <v>0</v>
      </c>
      <c r="D30" s="94">
        <v>0</v>
      </c>
      <c r="E30" s="94">
        <v>53558.15</v>
      </c>
      <c r="F30" s="95">
        <f t="shared" si="0"/>
        <v>0</v>
      </c>
      <c r="G30" s="95">
        <f t="shared" si="1"/>
        <v>53558.15</v>
      </c>
      <c r="H30" s="95">
        <f t="shared" si="2"/>
        <v>0</v>
      </c>
      <c r="I30" s="95">
        <f t="shared" si="3"/>
        <v>53558.15</v>
      </c>
    </row>
    <row r="31" spans="1:9" x14ac:dyDescent="0.25">
      <c r="A31" s="101">
        <v>70800000</v>
      </c>
      <c r="B31" s="102" t="s">
        <v>77</v>
      </c>
      <c r="C31" s="94">
        <v>0</v>
      </c>
      <c r="D31" s="94">
        <v>1075.81</v>
      </c>
      <c r="E31" s="94">
        <v>0</v>
      </c>
      <c r="F31" s="95">
        <f t="shared" si="0"/>
        <v>1075.81</v>
      </c>
      <c r="G31" s="95">
        <f t="shared" si="1"/>
        <v>0</v>
      </c>
      <c r="H31" s="95">
        <f t="shared" si="2"/>
        <v>1075.81</v>
      </c>
      <c r="I31" s="95">
        <f t="shared" si="3"/>
        <v>0</v>
      </c>
    </row>
    <row r="32" spans="1:9" x14ac:dyDescent="0.25">
      <c r="B32" s="96" t="s">
        <v>78</v>
      </c>
      <c r="C32" s="97">
        <f t="shared" ref="C32:I32" si="4">SUM(C9:C31)</f>
        <v>0</v>
      </c>
      <c r="D32" s="97">
        <f t="shared" si="4"/>
        <v>76041.150000000009</v>
      </c>
      <c r="E32" s="97">
        <f t="shared" si="4"/>
        <v>53558.15</v>
      </c>
      <c r="F32" s="97">
        <f t="shared" si="4"/>
        <v>76041.150000000009</v>
      </c>
      <c r="G32" s="97">
        <f t="shared" si="4"/>
        <v>53558.15</v>
      </c>
      <c r="H32" s="97">
        <f t="shared" si="4"/>
        <v>76048.349999999991</v>
      </c>
      <c r="I32" s="97">
        <f t="shared" si="4"/>
        <v>53565.35</v>
      </c>
    </row>
  </sheetData>
  <pageMargins left="0.7" right="0.7" top="0.75" bottom="0.75" header="0.3" footer="0.3"/>
  <pageSetup paperSize="9" scale="75" fitToHeight="10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9318E-114F-42AF-8162-133EFA7BEEF3}">
  <sheetPr>
    <tabColor theme="0" tint="-0.249977111117893"/>
  </sheetPr>
  <dimension ref="A1:K1048576"/>
  <sheetViews>
    <sheetView zoomScale="110" zoomScaleNormal="110" workbookViewId="0">
      <selection activeCell="L2" sqref="L2"/>
    </sheetView>
  </sheetViews>
  <sheetFormatPr baseColWidth="10" defaultColWidth="8.7109375" defaultRowHeight="15" x14ac:dyDescent="0.25"/>
  <cols>
    <col min="1" max="1" width="14.42578125" style="108" customWidth="1"/>
    <col min="2" max="2" width="11" style="108" bestFit="1" customWidth="1"/>
    <col min="3" max="3" width="41.140625" style="108" customWidth="1"/>
    <col min="4" max="4" width="15.85546875" style="108" hidden="1" customWidth="1"/>
    <col min="5" max="5" width="25.42578125" style="108" hidden="1" customWidth="1"/>
    <col min="6" max="6" width="21.7109375" style="108" hidden="1" customWidth="1"/>
    <col min="7" max="7" width="19" style="108" customWidth="1"/>
    <col min="8" max="8" width="9.28515625" style="108" bestFit="1" customWidth="1"/>
    <col min="9" max="9" width="14.140625" style="108" customWidth="1"/>
    <col min="10" max="10" width="12.140625" style="108" bestFit="1" customWidth="1"/>
    <col min="11" max="11" width="8.7109375" style="108"/>
    <col min="12" max="12" width="10.28515625" style="108" bestFit="1" customWidth="1"/>
    <col min="13" max="13" width="8.7109375" style="108"/>
    <col min="14" max="14" width="41.28515625" style="108" bestFit="1" customWidth="1"/>
    <col min="15" max="15" width="17.28515625" style="108" bestFit="1" customWidth="1"/>
    <col min="16" max="16" width="8.7109375" style="108"/>
    <col min="17" max="17" width="38.85546875" style="108" bestFit="1" customWidth="1"/>
    <col min="18" max="16384" width="8.7109375" style="108"/>
  </cols>
  <sheetData>
    <row r="1" spans="1:11" x14ac:dyDescent="0.25">
      <c r="A1" s="107" t="s">
        <v>131</v>
      </c>
      <c r="B1" s="107" t="s">
        <v>132</v>
      </c>
      <c r="C1" s="107" t="s">
        <v>133</v>
      </c>
      <c r="D1" s="107" t="s">
        <v>134</v>
      </c>
      <c r="E1" s="107" t="s">
        <v>135</v>
      </c>
      <c r="F1" s="107" t="s">
        <v>102</v>
      </c>
      <c r="G1" s="107" t="s">
        <v>136</v>
      </c>
      <c r="H1" s="107" t="s">
        <v>137</v>
      </c>
      <c r="I1" s="107" t="s">
        <v>138</v>
      </c>
      <c r="J1" s="107" t="s">
        <v>139</v>
      </c>
      <c r="K1" s="107" t="s">
        <v>19</v>
      </c>
    </row>
    <row r="2" spans="1:11" x14ac:dyDescent="0.25">
      <c r="A2" s="108" t="s">
        <v>200</v>
      </c>
      <c r="B2" s="109">
        <v>43861</v>
      </c>
      <c r="C2" s="108" t="s">
        <v>140</v>
      </c>
      <c r="G2" s="108" t="s">
        <v>141</v>
      </c>
      <c r="H2" s="108">
        <v>290</v>
      </c>
      <c r="I2" s="108">
        <v>20.3</v>
      </c>
      <c r="J2" s="108">
        <v>310</v>
      </c>
      <c r="K2" s="110" t="str">
        <f t="shared" ref="K2:K65" si="0">TEXT(B2,"mmmmmmmmmmmmmm")</f>
        <v>enero</v>
      </c>
    </row>
    <row r="3" spans="1:11" x14ac:dyDescent="0.25">
      <c r="A3" s="108" t="s">
        <v>201</v>
      </c>
      <c r="B3" s="109">
        <v>43861</v>
      </c>
      <c r="C3" s="108" t="s">
        <v>142</v>
      </c>
      <c r="G3" s="108" t="s">
        <v>143</v>
      </c>
      <c r="H3" s="108">
        <v>1170</v>
      </c>
      <c r="I3" s="108">
        <v>81.900000000000006</v>
      </c>
      <c r="J3" s="108">
        <v>1251.9000000000001</v>
      </c>
      <c r="K3" s="110" t="str">
        <f t="shared" si="0"/>
        <v>enero</v>
      </c>
    </row>
    <row r="4" spans="1:11" x14ac:dyDescent="0.25">
      <c r="A4" s="108" t="s">
        <v>202</v>
      </c>
      <c r="B4" s="109">
        <v>43861</v>
      </c>
      <c r="C4" s="108" t="s">
        <v>144</v>
      </c>
      <c r="G4" s="108" t="s">
        <v>145</v>
      </c>
      <c r="H4" s="108">
        <v>60</v>
      </c>
      <c r="I4" s="108">
        <v>4.2</v>
      </c>
      <c r="J4" s="108">
        <v>64.2</v>
      </c>
      <c r="K4" s="110" t="str">
        <f t="shared" si="0"/>
        <v>enero</v>
      </c>
    </row>
    <row r="5" spans="1:11" x14ac:dyDescent="0.25">
      <c r="A5" s="108" t="s">
        <v>203</v>
      </c>
      <c r="B5" s="109">
        <v>43861</v>
      </c>
      <c r="C5" s="108" t="s">
        <v>146</v>
      </c>
      <c r="G5" s="108" t="s">
        <v>145</v>
      </c>
      <c r="H5" s="108">
        <v>440</v>
      </c>
      <c r="I5" s="108">
        <v>30.8</v>
      </c>
      <c r="J5" s="108">
        <v>470.8</v>
      </c>
      <c r="K5" s="110" t="str">
        <f t="shared" si="0"/>
        <v>enero</v>
      </c>
    </row>
    <row r="6" spans="1:11" x14ac:dyDescent="0.25">
      <c r="A6" s="108" t="s">
        <v>204</v>
      </c>
      <c r="B6" s="109">
        <v>43861</v>
      </c>
      <c r="C6" s="108" t="s">
        <v>147</v>
      </c>
      <c r="G6" s="108" t="s">
        <v>143</v>
      </c>
      <c r="H6" s="108">
        <v>560</v>
      </c>
      <c r="I6" s="108">
        <v>39.200000000000003</v>
      </c>
      <c r="J6" s="108">
        <v>599.20000000000005</v>
      </c>
      <c r="K6" s="110" t="str">
        <f t="shared" si="0"/>
        <v>enero</v>
      </c>
    </row>
    <row r="7" spans="1:11" x14ac:dyDescent="0.25">
      <c r="A7" s="108" t="s">
        <v>205</v>
      </c>
      <c r="B7" s="109">
        <v>43861</v>
      </c>
      <c r="C7" s="108" t="s">
        <v>148</v>
      </c>
      <c r="G7" s="108" t="s">
        <v>141</v>
      </c>
      <c r="H7" s="108">
        <v>1049</v>
      </c>
      <c r="I7" s="108">
        <v>73.430000000000007</v>
      </c>
      <c r="J7" s="108">
        <v>1122.43</v>
      </c>
      <c r="K7" s="110" t="str">
        <f t="shared" si="0"/>
        <v>enero</v>
      </c>
    </row>
    <row r="8" spans="1:11" x14ac:dyDescent="0.25">
      <c r="A8" s="108" t="s">
        <v>206</v>
      </c>
      <c r="B8" s="109">
        <v>43860</v>
      </c>
      <c r="C8" s="108" t="s">
        <v>149</v>
      </c>
      <c r="G8" s="108" t="s">
        <v>145</v>
      </c>
      <c r="H8" s="108">
        <v>135</v>
      </c>
      <c r="I8" s="108">
        <v>9.4499999999999993</v>
      </c>
      <c r="J8" s="108">
        <v>144.44999999999999</v>
      </c>
      <c r="K8" s="110" t="str">
        <f t="shared" si="0"/>
        <v>enero</v>
      </c>
    </row>
    <row r="9" spans="1:11" x14ac:dyDescent="0.25">
      <c r="A9" s="108" t="s">
        <v>207</v>
      </c>
      <c r="B9" s="109">
        <v>43856</v>
      </c>
      <c r="C9" s="108" t="s">
        <v>150</v>
      </c>
      <c r="G9" s="108" t="s">
        <v>141</v>
      </c>
      <c r="H9" s="108">
        <v>180</v>
      </c>
      <c r="I9" s="108">
        <v>12.6</v>
      </c>
      <c r="J9" s="108">
        <v>192.6</v>
      </c>
      <c r="K9" s="110" t="str">
        <f t="shared" si="0"/>
        <v>enero</v>
      </c>
    </row>
    <row r="10" spans="1:11" x14ac:dyDescent="0.25">
      <c r="A10" s="108" t="s">
        <v>208</v>
      </c>
      <c r="B10" s="109">
        <v>43855</v>
      </c>
      <c r="C10" s="108" t="s">
        <v>151</v>
      </c>
      <c r="G10" s="108" t="s">
        <v>145</v>
      </c>
      <c r="H10" s="108">
        <v>30</v>
      </c>
      <c r="I10" s="108">
        <v>2.1</v>
      </c>
      <c r="J10" s="108">
        <v>32.1</v>
      </c>
      <c r="K10" s="110" t="str">
        <f t="shared" si="0"/>
        <v>enero</v>
      </c>
    </row>
    <row r="11" spans="1:11" x14ac:dyDescent="0.25">
      <c r="A11" s="108" t="s">
        <v>209</v>
      </c>
      <c r="B11" s="109">
        <v>43855</v>
      </c>
      <c r="C11" s="108" t="s">
        <v>152</v>
      </c>
      <c r="G11" s="108" t="s">
        <v>145</v>
      </c>
      <c r="H11" s="108">
        <v>1512</v>
      </c>
      <c r="I11" s="108">
        <v>105.84</v>
      </c>
      <c r="J11" s="108">
        <v>1617.84</v>
      </c>
      <c r="K11" s="110" t="str">
        <f t="shared" si="0"/>
        <v>enero</v>
      </c>
    </row>
    <row r="12" spans="1:11" x14ac:dyDescent="0.25">
      <c r="A12" s="108" t="s">
        <v>210</v>
      </c>
      <c r="B12" s="109">
        <v>43855</v>
      </c>
      <c r="C12" s="108" t="s">
        <v>153</v>
      </c>
      <c r="G12" s="108" t="s">
        <v>145</v>
      </c>
      <c r="H12" s="108">
        <v>390</v>
      </c>
      <c r="I12" s="108">
        <v>27.3</v>
      </c>
      <c r="J12" s="108">
        <v>417.3</v>
      </c>
      <c r="K12" s="110" t="str">
        <f t="shared" si="0"/>
        <v>enero</v>
      </c>
    </row>
    <row r="13" spans="1:11" x14ac:dyDescent="0.25">
      <c r="A13" s="108" t="s">
        <v>211</v>
      </c>
      <c r="B13" s="109">
        <v>43855</v>
      </c>
      <c r="C13" s="108" t="s">
        <v>154</v>
      </c>
      <c r="G13" s="108" t="s">
        <v>145</v>
      </c>
      <c r="H13" s="108">
        <v>90</v>
      </c>
      <c r="I13" s="108">
        <v>6.3</v>
      </c>
      <c r="J13" s="108">
        <v>96.3</v>
      </c>
      <c r="K13" s="110" t="str">
        <f t="shared" si="0"/>
        <v>enero</v>
      </c>
    </row>
    <row r="14" spans="1:11" x14ac:dyDescent="0.25">
      <c r="A14" s="108" t="s">
        <v>212</v>
      </c>
      <c r="B14" s="109">
        <v>43854</v>
      </c>
      <c r="C14" s="108" t="s">
        <v>155</v>
      </c>
      <c r="G14" s="108" t="s">
        <v>145</v>
      </c>
      <c r="H14" s="108">
        <v>270</v>
      </c>
      <c r="I14" s="108">
        <v>18.899999999999999</v>
      </c>
      <c r="J14" s="108">
        <v>288.89999999999998</v>
      </c>
      <c r="K14" s="110" t="str">
        <f t="shared" si="0"/>
        <v>enero</v>
      </c>
    </row>
    <row r="15" spans="1:11" x14ac:dyDescent="0.25">
      <c r="A15" s="108" t="s">
        <v>200</v>
      </c>
      <c r="B15" s="109">
        <v>43860</v>
      </c>
      <c r="C15" s="108" t="s">
        <v>156</v>
      </c>
      <c r="G15" s="108" t="s">
        <v>141</v>
      </c>
      <c r="H15" s="108">
        <v>290</v>
      </c>
      <c r="I15" s="108">
        <v>20.3</v>
      </c>
      <c r="J15" s="108">
        <v>310.3</v>
      </c>
      <c r="K15" s="110" t="str">
        <f t="shared" si="0"/>
        <v>enero</v>
      </c>
    </row>
    <row r="16" spans="1:11" x14ac:dyDescent="0.25">
      <c r="A16" s="108" t="s">
        <v>201</v>
      </c>
      <c r="B16" s="109">
        <v>43860</v>
      </c>
      <c r="C16" s="108" t="s">
        <v>157</v>
      </c>
      <c r="G16" s="108" t="s">
        <v>143</v>
      </c>
      <c r="H16" s="108">
        <v>1170</v>
      </c>
      <c r="I16" s="108">
        <v>81.900000000000006</v>
      </c>
      <c r="J16" s="108">
        <v>1251.9000000000001</v>
      </c>
      <c r="K16" s="110" t="str">
        <f t="shared" si="0"/>
        <v>enero</v>
      </c>
    </row>
    <row r="17" spans="1:11" x14ac:dyDescent="0.25">
      <c r="A17" s="108" t="s">
        <v>202</v>
      </c>
      <c r="B17" s="109">
        <v>43860</v>
      </c>
      <c r="C17" s="108" t="s">
        <v>158</v>
      </c>
      <c r="G17" s="108" t="s">
        <v>145</v>
      </c>
      <c r="H17" s="108">
        <v>60</v>
      </c>
      <c r="I17" s="108">
        <v>4.2</v>
      </c>
      <c r="J17" s="108">
        <v>64.2</v>
      </c>
      <c r="K17" s="110" t="str">
        <f t="shared" si="0"/>
        <v>enero</v>
      </c>
    </row>
    <row r="18" spans="1:11" x14ac:dyDescent="0.25">
      <c r="A18" s="108" t="s">
        <v>203</v>
      </c>
      <c r="B18" s="109">
        <v>43860</v>
      </c>
      <c r="C18" s="108" t="s">
        <v>159</v>
      </c>
      <c r="G18" s="108" t="s">
        <v>145</v>
      </c>
      <c r="H18" s="108">
        <v>440</v>
      </c>
      <c r="I18" s="108">
        <v>30.8</v>
      </c>
      <c r="J18" s="108">
        <v>470.8</v>
      </c>
      <c r="K18" s="110" t="str">
        <f t="shared" si="0"/>
        <v>enero</v>
      </c>
    </row>
    <row r="19" spans="1:11" x14ac:dyDescent="0.25">
      <c r="A19" s="108" t="s">
        <v>204</v>
      </c>
      <c r="B19" s="109">
        <v>43860</v>
      </c>
      <c r="C19" s="108" t="s">
        <v>160</v>
      </c>
      <c r="G19" s="108" t="s">
        <v>143</v>
      </c>
      <c r="H19" s="108">
        <v>560</v>
      </c>
      <c r="I19" s="108">
        <v>39.200000000000003</v>
      </c>
      <c r="J19" s="108">
        <v>599.20000000000005</v>
      </c>
      <c r="K19" s="110" t="str">
        <f t="shared" si="0"/>
        <v>enero</v>
      </c>
    </row>
    <row r="20" spans="1:11" x14ac:dyDescent="0.25">
      <c r="A20" s="108" t="s">
        <v>205</v>
      </c>
      <c r="B20" s="109">
        <v>43860</v>
      </c>
      <c r="C20" s="108" t="s">
        <v>161</v>
      </c>
      <c r="G20" s="108" t="s">
        <v>141</v>
      </c>
      <c r="H20" s="108">
        <v>1049</v>
      </c>
      <c r="I20" s="108">
        <v>73.430000000000007</v>
      </c>
      <c r="J20" s="108">
        <v>1122.43</v>
      </c>
      <c r="K20" s="110" t="str">
        <f t="shared" si="0"/>
        <v>enero</v>
      </c>
    </row>
    <row r="21" spans="1:11" x14ac:dyDescent="0.25">
      <c r="A21" s="108" t="s">
        <v>206</v>
      </c>
      <c r="B21" s="109">
        <v>43860</v>
      </c>
      <c r="C21" s="108" t="s">
        <v>162</v>
      </c>
      <c r="G21" s="108" t="s">
        <v>145</v>
      </c>
      <c r="H21" s="108">
        <v>135</v>
      </c>
      <c r="I21" s="108">
        <v>9.4499999999999993</v>
      </c>
      <c r="J21" s="108">
        <v>144.44999999999999</v>
      </c>
      <c r="K21" s="110" t="str">
        <f t="shared" si="0"/>
        <v>enero</v>
      </c>
    </row>
    <row r="22" spans="1:11" x14ac:dyDescent="0.25">
      <c r="A22" s="108" t="s">
        <v>207</v>
      </c>
      <c r="B22" s="109">
        <v>43856</v>
      </c>
      <c r="C22" s="108" t="s">
        <v>163</v>
      </c>
      <c r="G22" s="108" t="s">
        <v>141</v>
      </c>
      <c r="H22" s="108">
        <v>180</v>
      </c>
      <c r="I22" s="108">
        <v>12.6</v>
      </c>
      <c r="J22" s="108">
        <v>192.6</v>
      </c>
      <c r="K22" s="110" t="str">
        <f t="shared" si="0"/>
        <v>enero</v>
      </c>
    </row>
    <row r="23" spans="1:11" x14ac:dyDescent="0.25">
      <c r="A23" s="108" t="s">
        <v>208</v>
      </c>
      <c r="B23" s="109">
        <v>43855</v>
      </c>
      <c r="C23" s="108" t="s">
        <v>164</v>
      </c>
      <c r="G23" s="108" t="s">
        <v>145</v>
      </c>
      <c r="H23" s="108">
        <v>30</v>
      </c>
      <c r="I23" s="108">
        <v>2.1</v>
      </c>
      <c r="J23" s="108">
        <v>32.1</v>
      </c>
      <c r="K23" s="110" t="str">
        <f t="shared" si="0"/>
        <v>enero</v>
      </c>
    </row>
    <row r="24" spans="1:11" x14ac:dyDescent="0.25">
      <c r="A24" s="108" t="s">
        <v>209</v>
      </c>
      <c r="B24" s="109">
        <v>43855</v>
      </c>
      <c r="C24" s="108" t="s">
        <v>165</v>
      </c>
      <c r="G24" s="108" t="s">
        <v>145</v>
      </c>
      <c r="H24" s="108">
        <v>1512</v>
      </c>
      <c r="I24" s="108">
        <v>105.84</v>
      </c>
      <c r="J24" s="108">
        <v>1617.84</v>
      </c>
      <c r="K24" s="110" t="str">
        <f t="shared" si="0"/>
        <v>enero</v>
      </c>
    </row>
    <row r="25" spans="1:11" x14ac:dyDescent="0.25">
      <c r="A25" s="108" t="s">
        <v>210</v>
      </c>
      <c r="B25" s="109">
        <v>43855</v>
      </c>
      <c r="C25" s="108" t="s">
        <v>166</v>
      </c>
      <c r="G25" s="108" t="s">
        <v>145</v>
      </c>
      <c r="H25" s="108">
        <v>390</v>
      </c>
      <c r="I25" s="108">
        <v>27.3</v>
      </c>
      <c r="J25" s="108">
        <v>417.3</v>
      </c>
      <c r="K25" s="110" t="str">
        <f t="shared" si="0"/>
        <v>enero</v>
      </c>
    </row>
    <row r="26" spans="1:11" x14ac:dyDescent="0.25">
      <c r="A26" s="108" t="s">
        <v>211</v>
      </c>
      <c r="B26" s="109">
        <v>43855</v>
      </c>
      <c r="C26" s="108" t="s">
        <v>167</v>
      </c>
      <c r="G26" s="108" t="s">
        <v>145</v>
      </c>
      <c r="H26" s="108">
        <v>90</v>
      </c>
      <c r="I26" s="108">
        <v>6.3</v>
      </c>
      <c r="J26" s="108">
        <v>96.3</v>
      </c>
      <c r="K26" s="110" t="str">
        <f t="shared" si="0"/>
        <v>enero</v>
      </c>
    </row>
    <row r="27" spans="1:11" x14ac:dyDescent="0.25">
      <c r="A27" s="108" t="s">
        <v>212</v>
      </c>
      <c r="B27" s="109">
        <v>43854</v>
      </c>
      <c r="C27" s="108" t="s">
        <v>168</v>
      </c>
      <c r="G27" s="108" t="s">
        <v>145</v>
      </c>
      <c r="H27" s="108">
        <v>270</v>
      </c>
      <c r="I27" s="108">
        <v>18.899999999999999</v>
      </c>
      <c r="J27" s="108">
        <v>288.89999999999998</v>
      </c>
      <c r="K27" s="110" t="str">
        <f t="shared" si="0"/>
        <v>enero</v>
      </c>
    </row>
    <row r="28" spans="1:11" x14ac:dyDescent="0.25">
      <c r="A28" s="108" t="s">
        <v>200</v>
      </c>
      <c r="B28" s="109">
        <v>43861</v>
      </c>
      <c r="C28" s="108" t="s">
        <v>169</v>
      </c>
      <c r="G28" s="108" t="s">
        <v>141</v>
      </c>
      <c r="H28" s="108">
        <v>290</v>
      </c>
      <c r="I28" s="108">
        <v>20.3</v>
      </c>
      <c r="J28" s="108">
        <v>310.3</v>
      </c>
      <c r="K28" s="110" t="str">
        <f t="shared" si="0"/>
        <v>enero</v>
      </c>
    </row>
    <row r="29" spans="1:11" x14ac:dyDescent="0.25">
      <c r="A29" s="108" t="s">
        <v>201</v>
      </c>
      <c r="B29" s="109">
        <v>43861</v>
      </c>
      <c r="C29" s="108" t="s">
        <v>170</v>
      </c>
      <c r="G29" s="108" t="s">
        <v>143</v>
      </c>
      <c r="H29" s="108">
        <v>1170</v>
      </c>
      <c r="I29" s="108">
        <v>81.900000000000006</v>
      </c>
      <c r="J29" s="108">
        <v>1251.9000000000001</v>
      </c>
      <c r="K29" s="110" t="str">
        <f t="shared" si="0"/>
        <v>enero</v>
      </c>
    </row>
    <row r="30" spans="1:11" x14ac:dyDescent="0.25">
      <c r="A30" s="108" t="s">
        <v>202</v>
      </c>
      <c r="B30" s="109">
        <v>43861</v>
      </c>
      <c r="C30" s="108" t="s">
        <v>171</v>
      </c>
      <c r="G30" s="108" t="s">
        <v>145</v>
      </c>
      <c r="H30" s="108">
        <v>60</v>
      </c>
      <c r="I30" s="108">
        <v>4.2</v>
      </c>
      <c r="J30" s="108">
        <v>64.2</v>
      </c>
      <c r="K30" s="110" t="str">
        <f t="shared" si="0"/>
        <v>enero</v>
      </c>
    </row>
    <row r="31" spans="1:11" x14ac:dyDescent="0.25">
      <c r="A31" s="108" t="s">
        <v>203</v>
      </c>
      <c r="B31" s="109">
        <v>43861</v>
      </c>
      <c r="C31" s="108" t="s">
        <v>172</v>
      </c>
      <c r="G31" s="108" t="s">
        <v>145</v>
      </c>
      <c r="H31" s="108">
        <v>440</v>
      </c>
      <c r="I31" s="108">
        <v>30.8</v>
      </c>
      <c r="J31" s="108">
        <v>470.8</v>
      </c>
      <c r="K31" s="110" t="str">
        <f t="shared" si="0"/>
        <v>enero</v>
      </c>
    </row>
    <row r="32" spans="1:11" x14ac:dyDescent="0.25">
      <c r="A32" s="108" t="s">
        <v>204</v>
      </c>
      <c r="B32" s="109">
        <v>43861</v>
      </c>
      <c r="C32" s="108" t="s">
        <v>173</v>
      </c>
      <c r="G32" s="108" t="s">
        <v>143</v>
      </c>
      <c r="H32" s="108">
        <v>560</v>
      </c>
      <c r="I32" s="108">
        <v>39.200000000000003</v>
      </c>
      <c r="J32" s="108">
        <v>599.20000000000005</v>
      </c>
      <c r="K32" s="110" t="str">
        <f t="shared" si="0"/>
        <v>enero</v>
      </c>
    </row>
    <row r="33" spans="1:11" x14ac:dyDescent="0.25">
      <c r="A33" s="108" t="s">
        <v>205</v>
      </c>
      <c r="B33" s="109">
        <v>43861</v>
      </c>
      <c r="C33" s="108" t="s">
        <v>174</v>
      </c>
      <c r="G33" s="108" t="s">
        <v>141</v>
      </c>
      <c r="H33" s="108">
        <v>1049</v>
      </c>
      <c r="I33" s="108">
        <v>73.430000000000007</v>
      </c>
      <c r="J33" s="108">
        <v>1122.43</v>
      </c>
      <c r="K33" s="110" t="str">
        <f t="shared" si="0"/>
        <v>enero</v>
      </c>
    </row>
    <row r="34" spans="1:11" x14ac:dyDescent="0.25">
      <c r="A34" s="108" t="s">
        <v>206</v>
      </c>
      <c r="B34" s="109">
        <v>43860</v>
      </c>
      <c r="C34" s="108" t="s">
        <v>175</v>
      </c>
      <c r="G34" s="108" t="s">
        <v>145</v>
      </c>
      <c r="H34" s="108">
        <v>135</v>
      </c>
      <c r="I34" s="108">
        <v>9.4499999999999993</v>
      </c>
      <c r="J34" s="108">
        <v>144.44999999999999</v>
      </c>
      <c r="K34" s="110" t="str">
        <f t="shared" si="0"/>
        <v>enero</v>
      </c>
    </row>
    <row r="35" spans="1:11" x14ac:dyDescent="0.25">
      <c r="A35" s="108" t="s">
        <v>207</v>
      </c>
      <c r="B35" s="109">
        <v>43856</v>
      </c>
      <c r="C35" s="108" t="s">
        <v>176</v>
      </c>
      <c r="G35" s="108" t="s">
        <v>141</v>
      </c>
      <c r="H35" s="108">
        <v>180</v>
      </c>
      <c r="I35" s="108">
        <v>12.6</v>
      </c>
      <c r="J35" s="108">
        <v>192.6</v>
      </c>
      <c r="K35" s="110" t="str">
        <f t="shared" si="0"/>
        <v>enero</v>
      </c>
    </row>
    <row r="36" spans="1:11" x14ac:dyDescent="0.25">
      <c r="A36" s="108" t="s">
        <v>208</v>
      </c>
      <c r="B36" s="109">
        <v>43855</v>
      </c>
      <c r="C36" s="108" t="s">
        <v>177</v>
      </c>
      <c r="G36" s="108" t="s">
        <v>145</v>
      </c>
      <c r="H36" s="108">
        <v>30</v>
      </c>
      <c r="I36" s="108">
        <v>2.1</v>
      </c>
      <c r="J36" s="108">
        <v>32.1</v>
      </c>
      <c r="K36" s="110" t="str">
        <f t="shared" si="0"/>
        <v>enero</v>
      </c>
    </row>
    <row r="37" spans="1:11" x14ac:dyDescent="0.25">
      <c r="A37" s="108" t="s">
        <v>209</v>
      </c>
      <c r="B37" s="109">
        <v>43855</v>
      </c>
      <c r="C37" s="108" t="s">
        <v>178</v>
      </c>
      <c r="G37" s="108" t="s">
        <v>145</v>
      </c>
      <c r="H37" s="108">
        <v>1512</v>
      </c>
      <c r="I37" s="108">
        <v>105.84</v>
      </c>
      <c r="J37" s="108">
        <v>1617.84</v>
      </c>
      <c r="K37" s="110" t="str">
        <f t="shared" si="0"/>
        <v>enero</v>
      </c>
    </row>
    <row r="38" spans="1:11" x14ac:dyDescent="0.25">
      <c r="A38" s="108" t="s">
        <v>210</v>
      </c>
      <c r="B38" s="109">
        <v>43855</v>
      </c>
      <c r="C38" s="108" t="s">
        <v>179</v>
      </c>
      <c r="G38" s="108" t="s">
        <v>145</v>
      </c>
      <c r="H38" s="108">
        <v>390</v>
      </c>
      <c r="I38" s="108">
        <v>27.3</v>
      </c>
      <c r="J38" s="108">
        <v>417.3</v>
      </c>
      <c r="K38" s="110" t="str">
        <f t="shared" si="0"/>
        <v>enero</v>
      </c>
    </row>
    <row r="39" spans="1:11" x14ac:dyDescent="0.25">
      <c r="A39" s="108" t="s">
        <v>211</v>
      </c>
      <c r="B39" s="109">
        <v>43855</v>
      </c>
      <c r="C39" s="108" t="s">
        <v>180</v>
      </c>
      <c r="G39" s="108" t="s">
        <v>145</v>
      </c>
      <c r="H39" s="108">
        <v>90</v>
      </c>
      <c r="I39" s="108">
        <v>6.3</v>
      </c>
      <c r="J39" s="108">
        <v>96.3</v>
      </c>
      <c r="K39" s="110" t="str">
        <f t="shared" si="0"/>
        <v>enero</v>
      </c>
    </row>
    <row r="40" spans="1:11" x14ac:dyDescent="0.25">
      <c r="A40" s="108" t="s">
        <v>212</v>
      </c>
      <c r="B40" s="109">
        <v>43854</v>
      </c>
      <c r="C40" s="108" t="s">
        <v>181</v>
      </c>
      <c r="G40" s="108" t="s">
        <v>145</v>
      </c>
      <c r="H40" s="108">
        <v>270</v>
      </c>
      <c r="I40" s="108">
        <v>18.899999999999999</v>
      </c>
      <c r="J40" s="108">
        <v>288.89999999999998</v>
      </c>
      <c r="K40" s="110" t="str">
        <f t="shared" si="0"/>
        <v>enero</v>
      </c>
    </row>
    <row r="41" spans="1:11" x14ac:dyDescent="0.25">
      <c r="A41" s="108" t="s">
        <v>200</v>
      </c>
      <c r="B41" s="109">
        <v>43860</v>
      </c>
      <c r="C41" s="108" t="s">
        <v>182</v>
      </c>
      <c r="G41" s="108" t="s">
        <v>141</v>
      </c>
      <c r="H41" s="108">
        <v>290</v>
      </c>
      <c r="I41" s="108">
        <v>20.3</v>
      </c>
      <c r="J41" s="108">
        <v>310.3</v>
      </c>
      <c r="K41" s="110" t="str">
        <f t="shared" si="0"/>
        <v>enero</v>
      </c>
    </row>
    <row r="42" spans="1:11" x14ac:dyDescent="0.25">
      <c r="A42" s="108" t="s">
        <v>201</v>
      </c>
      <c r="B42" s="109">
        <v>43860</v>
      </c>
      <c r="C42" s="108" t="s">
        <v>183</v>
      </c>
      <c r="G42" s="108" t="s">
        <v>143</v>
      </c>
      <c r="H42" s="108">
        <v>1170</v>
      </c>
      <c r="I42" s="108">
        <v>81.900000000000006</v>
      </c>
      <c r="J42" s="108">
        <v>1251.9000000000001</v>
      </c>
      <c r="K42" s="110" t="str">
        <f t="shared" si="0"/>
        <v>enero</v>
      </c>
    </row>
    <row r="43" spans="1:11" x14ac:dyDescent="0.25">
      <c r="A43" s="108" t="s">
        <v>202</v>
      </c>
      <c r="B43" s="109">
        <v>43860</v>
      </c>
      <c r="C43" s="108" t="s">
        <v>184</v>
      </c>
      <c r="G43" s="108" t="s">
        <v>145</v>
      </c>
      <c r="H43" s="108">
        <v>60</v>
      </c>
      <c r="I43" s="108">
        <v>4.2</v>
      </c>
      <c r="J43" s="108">
        <v>64.2</v>
      </c>
      <c r="K43" s="110" t="str">
        <f t="shared" si="0"/>
        <v>enero</v>
      </c>
    </row>
    <row r="44" spans="1:11" x14ac:dyDescent="0.25">
      <c r="A44" s="108" t="s">
        <v>203</v>
      </c>
      <c r="B44" s="109">
        <v>43860</v>
      </c>
      <c r="C44" s="108" t="s">
        <v>185</v>
      </c>
      <c r="G44" s="108" t="s">
        <v>145</v>
      </c>
      <c r="H44" s="108">
        <v>440</v>
      </c>
      <c r="I44" s="108">
        <v>30.8</v>
      </c>
      <c r="J44" s="108">
        <v>470.8</v>
      </c>
      <c r="K44" s="110" t="str">
        <f t="shared" si="0"/>
        <v>enero</v>
      </c>
    </row>
    <row r="45" spans="1:11" x14ac:dyDescent="0.25">
      <c r="A45" s="108" t="s">
        <v>204</v>
      </c>
      <c r="B45" s="109">
        <v>43860</v>
      </c>
      <c r="C45" s="108" t="s">
        <v>186</v>
      </c>
      <c r="G45" s="108" t="s">
        <v>143</v>
      </c>
      <c r="H45" s="108">
        <v>560</v>
      </c>
      <c r="I45" s="108">
        <v>39.200000000000003</v>
      </c>
      <c r="J45" s="108">
        <v>599.20000000000005</v>
      </c>
      <c r="K45" s="110" t="str">
        <f t="shared" si="0"/>
        <v>enero</v>
      </c>
    </row>
    <row r="46" spans="1:11" x14ac:dyDescent="0.25">
      <c r="A46" s="108" t="s">
        <v>205</v>
      </c>
      <c r="B46" s="109">
        <v>43860</v>
      </c>
      <c r="C46" s="108" t="s">
        <v>187</v>
      </c>
      <c r="G46" s="108" t="s">
        <v>141</v>
      </c>
      <c r="H46" s="108">
        <v>1049</v>
      </c>
      <c r="I46" s="108">
        <v>73.430000000000007</v>
      </c>
      <c r="J46" s="108">
        <v>1122.43</v>
      </c>
      <c r="K46" s="110" t="str">
        <f t="shared" si="0"/>
        <v>enero</v>
      </c>
    </row>
    <row r="47" spans="1:11" x14ac:dyDescent="0.25">
      <c r="A47" s="108" t="s">
        <v>206</v>
      </c>
      <c r="B47" s="109">
        <v>43860</v>
      </c>
      <c r="C47" s="108" t="s">
        <v>188</v>
      </c>
      <c r="G47" s="108" t="s">
        <v>145</v>
      </c>
      <c r="H47" s="108">
        <v>135</v>
      </c>
      <c r="I47" s="108">
        <v>9.4499999999999993</v>
      </c>
      <c r="J47" s="108">
        <v>144.44999999999999</v>
      </c>
      <c r="K47" s="110" t="str">
        <f t="shared" si="0"/>
        <v>enero</v>
      </c>
    </row>
    <row r="48" spans="1:11" x14ac:dyDescent="0.25">
      <c r="A48" s="108" t="s">
        <v>207</v>
      </c>
      <c r="B48" s="109">
        <v>43856</v>
      </c>
      <c r="C48" s="108" t="s">
        <v>189</v>
      </c>
      <c r="G48" s="108" t="s">
        <v>141</v>
      </c>
      <c r="H48" s="108">
        <v>180</v>
      </c>
      <c r="I48" s="108">
        <v>12.6</v>
      </c>
      <c r="J48" s="108">
        <v>192.6</v>
      </c>
      <c r="K48" s="110" t="str">
        <f t="shared" si="0"/>
        <v>enero</v>
      </c>
    </row>
    <row r="49" spans="1:11" x14ac:dyDescent="0.25">
      <c r="A49" s="108" t="s">
        <v>208</v>
      </c>
      <c r="B49" s="109">
        <v>43855</v>
      </c>
      <c r="C49" s="108" t="s">
        <v>190</v>
      </c>
      <c r="G49" s="108" t="s">
        <v>145</v>
      </c>
      <c r="H49" s="108">
        <v>30</v>
      </c>
      <c r="I49" s="108">
        <v>2.1</v>
      </c>
      <c r="J49" s="108">
        <v>32.1</v>
      </c>
      <c r="K49" s="110" t="str">
        <f t="shared" si="0"/>
        <v>enero</v>
      </c>
    </row>
    <row r="50" spans="1:11" x14ac:dyDescent="0.25">
      <c r="A50" s="108" t="s">
        <v>209</v>
      </c>
      <c r="B50" s="109">
        <v>43855</v>
      </c>
      <c r="C50" s="108" t="s">
        <v>191</v>
      </c>
      <c r="G50" s="108" t="s">
        <v>145</v>
      </c>
      <c r="H50" s="108">
        <v>1512</v>
      </c>
      <c r="I50" s="108">
        <v>105.84</v>
      </c>
      <c r="J50" s="108">
        <v>1617.84</v>
      </c>
      <c r="K50" s="110" t="str">
        <f t="shared" si="0"/>
        <v>enero</v>
      </c>
    </row>
    <row r="51" spans="1:11" x14ac:dyDescent="0.25">
      <c r="A51" s="108" t="s">
        <v>210</v>
      </c>
      <c r="B51" s="109">
        <v>43855</v>
      </c>
      <c r="C51" s="108" t="s">
        <v>192</v>
      </c>
      <c r="G51" s="108" t="s">
        <v>145</v>
      </c>
      <c r="H51" s="108">
        <v>390</v>
      </c>
      <c r="I51" s="108">
        <v>27.3</v>
      </c>
      <c r="J51" s="108">
        <v>417.3</v>
      </c>
      <c r="K51" s="110" t="str">
        <f t="shared" si="0"/>
        <v>enero</v>
      </c>
    </row>
    <row r="52" spans="1:11" x14ac:dyDescent="0.25">
      <c r="A52" s="108" t="s">
        <v>211</v>
      </c>
      <c r="B52" s="109">
        <v>43855</v>
      </c>
      <c r="C52" s="108" t="s">
        <v>193</v>
      </c>
      <c r="G52" s="108" t="s">
        <v>145</v>
      </c>
      <c r="H52" s="108">
        <v>90</v>
      </c>
      <c r="I52" s="108">
        <v>6.3</v>
      </c>
      <c r="J52" s="108">
        <v>96.3</v>
      </c>
      <c r="K52" s="110" t="str">
        <f t="shared" si="0"/>
        <v>enero</v>
      </c>
    </row>
    <row r="53" spans="1:11" x14ac:dyDescent="0.25">
      <c r="A53" s="108" t="s">
        <v>212</v>
      </c>
      <c r="B53" s="109">
        <v>43885</v>
      </c>
      <c r="C53" s="108" t="s">
        <v>140</v>
      </c>
      <c r="G53" s="108" t="s">
        <v>145</v>
      </c>
      <c r="H53" s="108">
        <v>270</v>
      </c>
      <c r="I53" s="108">
        <v>18.899999999999999</v>
      </c>
      <c r="J53" s="108">
        <v>288.89999999999998</v>
      </c>
      <c r="K53" s="110" t="str">
        <f t="shared" si="0"/>
        <v>febrero</v>
      </c>
    </row>
    <row r="54" spans="1:11" x14ac:dyDescent="0.25">
      <c r="A54" s="108" t="s">
        <v>200</v>
      </c>
      <c r="B54" s="109">
        <v>43885</v>
      </c>
      <c r="C54" s="108" t="s">
        <v>142</v>
      </c>
      <c r="G54" s="108" t="s">
        <v>141</v>
      </c>
      <c r="H54" s="108">
        <v>290</v>
      </c>
      <c r="I54" s="108">
        <v>20.3</v>
      </c>
      <c r="J54" s="108">
        <v>310.3</v>
      </c>
      <c r="K54" s="110" t="str">
        <f t="shared" si="0"/>
        <v>febrero</v>
      </c>
    </row>
    <row r="55" spans="1:11" x14ac:dyDescent="0.25">
      <c r="A55" s="108" t="s">
        <v>201</v>
      </c>
      <c r="B55" s="109">
        <v>43885</v>
      </c>
      <c r="C55" s="108" t="s">
        <v>144</v>
      </c>
      <c r="G55" s="108" t="s">
        <v>143</v>
      </c>
      <c r="H55" s="108">
        <v>1170</v>
      </c>
      <c r="I55" s="108">
        <v>81.900000000000006</v>
      </c>
      <c r="J55" s="108">
        <v>1251.9000000000001</v>
      </c>
      <c r="K55" s="110" t="str">
        <f t="shared" si="0"/>
        <v>febrero</v>
      </c>
    </row>
    <row r="56" spans="1:11" x14ac:dyDescent="0.25">
      <c r="A56" s="108" t="s">
        <v>202</v>
      </c>
      <c r="B56" s="109">
        <v>43885</v>
      </c>
      <c r="C56" s="108" t="s">
        <v>146</v>
      </c>
      <c r="G56" s="108" t="s">
        <v>145</v>
      </c>
      <c r="H56" s="108">
        <v>60</v>
      </c>
      <c r="I56" s="108">
        <v>4.2</v>
      </c>
      <c r="J56" s="108">
        <v>64.2</v>
      </c>
      <c r="K56" s="110" t="str">
        <f t="shared" si="0"/>
        <v>febrero</v>
      </c>
    </row>
    <row r="57" spans="1:11" x14ac:dyDescent="0.25">
      <c r="A57" s="108" t="s">
        <v>203</v>
      </c>
      <c r="B57" s="109">
        <v>43885</v>
      </c>
      <c r="C57" s="108" t="s">
        <v>147</v>
      </c>
      <c r="G57" s="108" t="s">
        <v>145</v>
      </c>
      <c r="H57" s="108">
        <v>440</v>
      </c>
      <c r="I57" s="108">
        <v>30.8</v>
      </c>
      <c r="J57" s="108">
        <v>470.8</v>
      </c>
      <c r="K57" s="110" t="str">
        <f t="shared" si="0"/>
        <v>febrero</v>
      </c>
    </row>
    <row r="58" spans="1:11" x14ac:dyDescent="0.25">
      <c r="A58" s="108" t="s">
        <v>204</v>
      </c>
      <c r="B58" s="109">
        <v>43885</v>
      </c>
      <c r="C58" s="108" t="s">
        <v>148</v>
      </c>
      <c r="G58" s="108" t="s">
        <v>143</v>
      </c>
      <c r="H58" s="108">
        <v>560</v>
      </c>
      <c r="I58" s="108">
        <v>39.200000000000003</v>
      </c>
      <c r="J58" s="108">
        <v>599.20000000000005</v>
      </c>
      <c r="K58" s="110" t="str">
        <f t="shared" si="0"/>
        <v>febrero</v>
      </c>
    </row>
    <row r="59" spans="1:11" x14ac:dyDescent="0.25">
      <c r="A59" s="108" t="s">
        <v>205</v>
      </c>
      <c r="B59" s="109">
        <v>43885</v>
      </c>
      <c r="C59" s="108" t="s">
        <v>149</v>
      </c>
      <c r="G59" s="108" t="s">
        <v>141</v>
      </c>
      <c r="H59" s="108">
        <v>1049</v>
      </c>
      <c r="I59" s="108">
        <v>73.430000000000007</v>
      </c>
      <c r="J59" s="108">
        <v>1122.43</v>
      </c>
      <c r="K59" s="110" t="str">
        <f t="shared" si="0"/>
        <v>febrero</v>
      </c>
    </row>
    <row r="60" spans="1:11" x14ac:dyDescent="0.25">
      <c r="A60" s="108" t="s">
        <v>206</v>
      </c>
      <c r="B60" s="109">
        <v>43885</v>
      </c>
      <c r="C60" s="108" t="s">
        <v>150</v>
      </c>
      <c r="G60" s="108" t="s">
        <v>145</v>
      </c>
      <c r="H60" s="108">
        <v>135</v>
      </c>
      <c r="I60" s="108">
        <v>9.4499999999999993</v>
      </c>
      <c r="J60" s="108">
        <v>144.44999999999999</v>
      </c>
      <c r="K60" s="110" t="str">
        <f t="shared" si="0"/>
        <v>febrero</v>
      </c>
    </row>
    <row r="61" spans="1:11" x14ac:dyDescent="0.25">
      <c r="A61" s="108" t="s">
        <v>207</v>
      </c>
      <c r="B61" s="109">
        <v>43885</v>
      </c>
      <c r="C61" s="108" t="s">
        <v>151</v>
      </c>
      <c r="G61" s="108" t="s">
        <v>141</v>
      </c>
      <c r="H61" s="108">
        <v>180</v>
      </c>
      <c r="I61" s="108">
        <v>12.6</v>
      </c>
      <c r="J61" s="108">
        <v>192.6</v>
      </c>
      <c r="K61" s="110" t="str">
        <f t="shared" si="0"/>
        <v>febrero</v>
      </c>
    </row>
    <row r="62" spans="1:11" x14ac:dyDescent="0.25">
      <c r="A62" s="108" t="s">
        <v>208</v>
      </c>
      <c r="B62" s="109">
        <v>43885</v>
      </c>
      <c r="C62" s="108" t="s">
        <v>152</v>
      </c>
      <c r="G62" s="108" t="s">
        <v>145</v>
      </c>
      <c r="H62" s="108">
        <v>30</v>
      </c>
      <c r="I62" s="108">
        <v>2.1</v>
      </c>
      <c r="J62" s="108">
        <v>32.1</v>
      </c>
      <c r="K62" s="110" t="str">
        <f t="shared" si="0"/>
        <v>febrero</v>
      </c>
    </row>
    <row r="63" spans="1:11" x14ac:dyDescent="0.25">
      <c r="A63" s="108" t="s">
        <v>209</v>
      </c>
      <c r="B63" s="109">
        <v>43885</v>
      </c>
      <c r="C63" s="108" t="s">
        <v>153</v>
      </c>
      <c r="G63" s="108" t="s">
        <v>145</v>
      </c>
      <c r="H63" s="108">
        <v>1512</v>
      </c>
      <c r="I63" s="108">
        <v>105.84</v>
      </c>
      <c r="J63" s="108">
        <v>1617.84</v>
      </c>
      <c r="K63" s="110" t="str">
        <f t="shared" si="0"/>
        <v>febrero</v>
      </c>
    </row>
    <row r="64" spans="1:11" x14ac:dyDescent="0.25">
      <c r="A64" s="108" t="s">
        <v>210</v>
      </c>
      <c r="B64" s="109">
        <v>43885</v>
      </c>
      <c r="C64" s="108" t="s">
        <v>154</v>
      </c>
      <c r="G64" s="108" t="s">
        <v>145</v>
      </c>
      <c r="H64" s="108">
        <v>390</v>
      </c>
      <c r="I64" s="108">
        <v>27.3</v>
      </c>
      <c r="J64" s="108">
        <v>417.3</v>
      </c>
      <c r="K64" s="110" t="str">
        <f t="shared" si="0"/>
        <v>febrero</v>
      </c>
    </row>
    <row r="65" spans="1:11" x14ac:dyDescent="0.25">
      <c r="A65" s="108" t="s">
        <v>211</v>
      </c>
      <c r="B65" s="109">
        <v>43885</v>
      </c>
      <c r="C65" s="108" t="s">
        <v>155</v>
      </c>
      <c r="G65" s="108" t="s">
        <v>145</v>
      </c>
      <c r="H65" s="108">
        <v>90</v>
      </c>
      <c r="I65" s="108">
        <v>6.3</v>
      </c>
      <c r="J65" s="108">
        <v>96.3</v>
      </c>
      <c r="K65" s="110" t="str">
        <f t="shared" si="0"/>
        <v>febrero</v>
      </c>
    </row>
    <row r="66" spans="1:11" x14ac:dyDescent="0.25">
      <c r="A66" s="108" t="s">
        <v>212</v>
      </c>
      <c r="B66" s="109">
        <v>43885</v>
      </c>
      <c r="C66" s="108" t="s">
        <v>156</v>
      </c>
      <c r="G66" s="108" t="s">
        <v>145</v>
      </c>
      <c r="H66" s="108">
        <v>270</v>
      </c>
      <c r="I66" s="108">
        <v>18.899999999999999</v>
      </c>
      <c r="J66" s="108">
        <v>288.89999999999998</v>
      </c>
      <c r="K66" s="110" t="str">
        <f t="shared" ref="K66:K129" si="1">TEXT(B66,"mmmmmmmmmmmmmm")</f>
        <v>febrero</v>
      </c>
    </row>
    <row r="67" spans="1:11" x14ac:dyDescent="0.25">
      <c r="A67" s="108" t="s">
        <v>200</v>
      </c>
      <c r="B67" s="109">
        <v>43885</v>
      </c>
      <c r="C67" s="108" t="s">
        <v>157</v>
      </c>
      <c r="G67" s="108" t="s">
        <v>141</v>
      </c>
      <c r="H67" s="108">
        <v>290</v>
      </c>
      <c r="I67" s="108">
        <v>20.3</v>
      </c>
      <c r="J67" s="108">
        <v>310.3</v>
      </c>
      <c r="K67" s="110" t="str">
        <f t="shared" si="1"/>
        <v>febrero</v>
      </c>
    </row>
    <row r="68" spans="1:11" x14ac:dyDescent="0.25">
      <c r="A68" s="108" t="s">
        <v>201</v>
      </c>
      <c r="B68" s="109">
        <v>43885</v>
      </c>
      <c r="C68" s="108" t="s">
        <v>158</v>
      </c>
      <c r="G68" s="108" t="s">
        <v>143</v>
      </c>
      <c r="H68" s="108">
        <v>1170</v>
      </c>
      <c r="I68" s="108">
        <v>81.900000000000006</v>
      </c>
      <c r="J68" s="108">
        <v>1251.9000000000001</v>
      </c>
      <c r="K68" s="110" t="str">
        <f t="shared" si="1"/>
        <v>febrero</v>
      </c>
    </row>
    <row r="69" spans="1:11" x14ac:dyDescent="0.25">
      <c r="A69" s="108" t="s">
        <v>202</v>
      </c>
      <c r="B69" s="109">
        <v>43885</v>
      </c>
      <c r="C69" s="108" t="s">
        <v>159</v>
      </c>
      <c r="G69" s="108" t="s">
        <v>145</v>
      </c>
      <c r="H69" s="108">
        <v>60</v>
      </c>
      <c r="I69" s="108">
        <v>4.2</v>
      </c>
      <c r="J69" s="108">
        <v>64.2</v>
      </c>
      <c r="K69" s="110" t="str">
        <f t="shared" si="1"/>
        <v>febrero</v>
      </c>
    </row>
    <row r="70" spans="1:11" x14ac:dyDescent="0.25">
      <c r="A70" s="108" t="s">
        <v>203</v>
      </c>
      <c r="B70" s="109">
        <v>43885</v>
      </c>
      <c r="C70" s="108" t="s">
        <v>160</v>
      </c>
      <c r="G70" s="108" t="s">
        <v>145</v>
      </c>
      <c r="H70" s="108">
        <v>440</v>
      </c>
      <c r="I70" s="108">
        <v>30.8</v>
      </c>
      <c r="J70" s="108">
        <v>470.8</v>
      </c>
      <c r="K70" s="110" t="str">
        <f t="shared" si="1"/>
        <v>febrero</v>
      </c>
    </row>
    <row r="71" spans="1:11" x14ac:dyDescent="0.25">
      <c r="A71" s="108" t="s">
        <v>204</v>
      </c>
      <c r="B71" s="109">
        <v>43885</v>
      </c>
      <c r="C71" s="108" t="s">
        <v>161</v>
      </c>
      <c r="G71" s="108" t="s">
        <v>143</v>
      </c>
      <c r="H71" s="108">
        <v>560</v>
      </c>
      <c r="I71" s="108">
        <v>39.200000000000003</v>
      </c>
      <c r="J71" s="108">
        <v>599.20000000000005</v>
      </c>
      <c r="K71" s="110" t="str">
        <f t="shared" si="1"/>
        <v>febrero</v>
      </c>
    </row>
    <row r="72" spans="1:11" x14ac:dyDescent="0.25">
      <c r="A72" s="108" t="s">
        <v>205</v>
      </c>
      <c r="B72" s="109">
        <v>43885</v>
      </c>
      <c r="C72" s="108" t="s">
        <v>162</v>
      </c>
      <c r="G72" s="108" t="s">
        <v>141</v>
      </c>
      <c r="H72" s="108">
        <v>1049</v>
      </c>
      <c r="I72" s="108">
        <v>73.430000000000007</v>
      </c>
      <c r="J72" s="108">
        <v>1122.43</v>
      </c>
      <c r="K72" s="110" t="str">
        <f t="shared" si="1"/>
        <v>febrero</v>
      </c>
    </row>
    <row r="73" spans="1:11" x14ac:dyDescent="0.25">
      <c r="A73" s="108" t="s">
        <v>206</v>
      </c>
      <c r="B73" s="109">
        <v>43885</v>
      </c>
      <c r="C73" s="108" t="s">
        <v>163</v>
      </c>
      <c r="G73" s="108" t="s">
        <v>145</v>
      </c>
      <c r="H73" s="108">
        <v>135</v>
      </c>
      <c r="I73" s="108">
        <v>9.4499999999999993</v>
      </c>
      <c r="J73" s="108">
        <v>144.44999999999999</v>
      </c>
      <c r="K73" s="110" t="str">
        <f t="shared" si="1"/>
        <v>febrero</v>
      </c>
    </row>
    <row r="74" spans="1:11" x14ac:dyDescent="0.25">
      <c r="A74" s="108" t="s">
        <v>207</v>
      </c>
      <c r="B74" s="109">
        <v>43885</v>
      </c>
      <c r="C74" s="108" t="s">
        <v>164</v>
      </c>
      <c r="G74" s="108" t="s">
        <v>141</v>
      </c>
      <c r="H74" s="108">
        <v>180</v>
      </c>
      <c r="I74" s="108">
        <v>12.6</v>
      </c>
      <c r="J74" s="108">
        <v>192.6</v>
      </c>
      <c r="K74" s="110" t="str">
        <f t="shared" si="1"/>
        <v>febrero</v>
      </c>
    </row>
    <row r="75" spans="1:11" x14ac:dyDescent="0.25">
      <c r="A75" s="108" t="s">
        <v>208</v>
      </c>
      <c r="B75" s="109">
        <v>43885</v>
      </c>
      <c r="C75" s="108" t="s">
        <v>165</v>
      </c>
      <c r="G75" s="108" t="s">
        <v>145</v>
      </c>
      <c r="H75" s="108">
        <v>30</v>
      </c>
      <c r="I75" s="108">
        <v>2.1</v>
      </c>
      <c r="J75" s="108">
        <v>32.1</v>
      </c>
      <c r="K75" s="110" t="str">
        <f t="shared" si="1"/>
        <v>febrero</v>
      </c>
    </row>
    <row r="76" spans="1:11" x14ac:dyDescent="0.25">
      <c r="A76" s="108" t="s">
        <v>209</v>
      </c>
      <c r="B76" s="109">
        <v>43885</v>
      </c>
      <c r="C76" s="108" t="s">
        <v>166</v>
      </c>
      <c r="G76" s="108" t="s">
        <v>145</v>
      </c>
      <c r="H76" s="108">
        <v>1512</v>
      </c>
      <c r="I76" s="108">
        <v>105.84</v>
      </c>
      <c r="J76" s="108">
        <v>1617.84</v>
      </c>
      <c r="K76" s="110" t="str">
        <f t="shared" si="1"/>
        <v>febrero</v>
      </c>
    </row>
    <row r="77" spans="1:11" x14ac:dyDescent="0.25">
      <c r="A77" s="108" t="s">
        <v>210</v>
      </c>
      <c r="B77" s="109">
        <v>43885</v>
      </c>
      <c r="C77" s="108" t="s">
        <v>167</v>
      </c>
      <c r="G77" s="108" t="s">
        <v>145</v>
      </c>
      <c r="H77" s="108">
        <v>390</v>
      </c>
      <c r="I77" s="108">
        <v>27.3</v>
      </c>
      <c r="J77" s="108">
        <v>417.3</v>
      </c>
      <c r="K77" s="110" t="str">
        <f t="shared" si="1"/>
        <v>febrero</v>
      </c>
    </row>
    <row r="78" spans="1:11" x14ac:dyDescent="0.25">
      <c r="A78" s="108" t="s">
        <v>211</v>
      </c>
      <c r="B78" s="109">
        <v>43885</v>
      </c>
      <c r="C78" s="108" t="s">
        <v>168</v>
      </c>
      <c r="G78" s="108" t="s">
        <v>145</v>
      </c>
      <c r="H78" s="108">
        <v>90</v>
      </c>
      <c r="I78" s="108">
        <v>6.3</v>
      </c>
      <c r="J78" s="108">
        <v>96.3</v>
      </c>
      <c r="K78" s="110" t="str">
        <f t="shared" si="1"/>
        <v>febrero</v>
      </c>
    </row>
    <row r="79" spans="1:11" x14ac:dyDescent="0.25">
      <c r="A79" s="108" t="s">
        <v>212</v>
      </c>
      <c r="B79" s="109">
        <v>43885</v>
      </c>
      <c r="C79" s="108" t="s">
        <v>169</v>
      </c>
      <c r="G79" s="108" t="s">
        <v>145</v>
      </c>
      <c r="H79" s="108">
        <v>270</v>
      </c>
      <c r="I79" s="108">
        <v>18.899999999999999</v>
      </c>
      <c r="J79" s="108">
        <v>288.89999999999998</v>
      </c>
      <c r="K79" s="110" t="str">
        <f t="shared" si="1"/>
        <v>febrero</v>
      </c>
    </row>
    <row r="80" spans="1:11" x14ac:dyDescent="0.25">
      <c r="A80" s="108" t="s">
        <v>200</v>
      </c>
      <c r="B80" s="109">
        <v>43885</v>
      </c>
      <c r="C80" s="108" t="s">
        <v>170</v>
      </c>
      <c r="G80" s="108" t="s">
        <v>141</v>
      </c>
      <c r="H80" s="108">
        <v>290</v>
      </c>
      <c r="I80" s="108">
        <v>20.3</v>
      </c>
      <c r="J80" s="108">
        <v>310.3</v>
      </c>
      <c r="K80" s="110" t="str">
        <f t="shared" si="1"/>
        <v>febrero</v>
      </c>
    </row>
    <row r="81" spans="1:11" x14ac:dyDescent="0.25">
      <c r="A81" s="108" t="s">
        <v>201</v>
      </c>
      <c r="B81" s="109">
        <v>43885</v>
      </c>
      <c r="C81" s="108" t="s">
        <v>171</v>
      </c>
      <c r="G81" s="108" t="s">
        <v>143</v>
      </c>
      <c r="H81" s="108">
        <v>1170</v>
      </c>
      <c r="I81" s="108">
        <v>81.900000000000006</v>
      </c>
      <c r="J81" s="108">
        <v>1251.9000000000001</v>
      </c>
      <c r="K81" s="110" t="str">
        <f t="shared" si="1"/>
        <v>febrero</v>
      </c>
    </row>
    <row r="82" spans="1:11" x14ac:dyDescent="0.25">
      <c r="A82" s="108" t="s">
        <v>202</v>
      </c>
      <c r="B82" s="109">
        <v>43885</v>
      </c>
      <c r="C82" s="108" t="s">
        <v>172</v>
      </c>
      <c r="G82" s="108" t="s">
        <v>145</v>
      </c>
      <c r="H82" s="108">
        <v>60</v>
      </c>
      <c r="I82" s="108">
        <v>4.2</v>
      </c>
      <c r="J82" s="108">
        <v>64.2</v>
      </c>
      <c r="K82" s="110" t="str">
        <f t="shared" si="1"/>
        <v>febrero</v>
      </c>
    </row>
    <row r="83" spans="1:11" x14ac:dyDescent="0.25">
      <c r="A83" s="108" t="s">
        <v>203</v>
      </c>
      <c r="B83" s="109">
        <v>43885</v>
      </c>
      <c r="C83" s="108" t="s">
        <v>173</v>
      </c>
      <c r="G83" s="108" t="s">
        <v>145</v>
      </c>
      <c r="H83" s="108">
        <v>440</v>
      </c>
      <c r="I83" s="108">
        <v>30.8</v>
      </c>
      <c r="J83" s="108">
        <v>470.8</v>
      </c>
      <c r="K83" s="110" t="str">
        <f t="shared" si="1"/>
        <v>febrero</v>
      </c>
    </row>
    <row r="84" spans="1:11" x14ac:dyDescent="0.25">
      <c r="A84" s="108" t="s">
        <v>204</v>
      </c>
      <c r="B84" s="109">
        <v>43885</v>
      </c>
      <c r="C84" s="108" t="s">
        <v>174</v>
      </c>
      <c r="G84" s="108" t="s">
        <v>143</v>
      </c>
      <c r="H84" s="108">
        <v>560</v>
      </c>
      <c r="I84" s="108">
        <v>39.200000000000003</v>
      </c>
      <c r="J84" s="108">
        <v>599.20000000000005</v>
      </c>
      <c r="K84" s="110" t="str">
        <f t="shared" si="1"/>
        <v>febrero</v>
      </c>
    </row>
    <row r="85" spans="1:11" x14ac:dyDescent="0.25">
      <c r="A85" s="108" t="s">
        <v>205</v>
      </c>
      <c r="B85" s="109">
        <v>43885</v>
      </c>
      <c r="C85" s="108" t="s">
        <v>175</v>
      </c>
      <c r="G85" s="108" t="s">
        <v>141</v>
      </c>
      <c r="H85" s="108">
        <v>1049</v>
      </c>
      <c r="I85" s="108">
        <v>73.430000000000007</v>
      </c>
      <c r="J85" s="108">
        <v>1122.43</v>
      </c>
      <c r="K85" s="110" t="str">
        <f t="shared" si="1"/>
        <v>febrero</v>
      </c>
    </row>
    <row r="86" spans="1:11" x14ac:dyDescent="0.25">
      <c r="A86" s="108" t="s">
        <v>206</v>
      </c>
      <c r="B86" s="109">
        <v>43920</v>
      </c>
      <c r="C86" s="108" t="s">
        <v>140</v>
      </c>
      <c r="G86" s="108" t="s">
        <v>145</v>
      </c>
      <c r="H86" s="108">
        <v>135</v>
      </c>
      <c r="I86" s="108">
        <v>9.4499999999999993</v>
      </c>
      <c r="J86" s="108">
        <v>144.44999999999999</v>
      </c>
      <c r="K86" s="110" t="str">
        <f t="shared" si="1"/>
        <v>marzo</v>
      </c>
    </row>
    <row r="87" spans="1:11" x14ac:dyDescent="0.25">
      <c r="A87" s="108" t="s">
        <v>207</v>
      </c>
      <c r="B87" s="109">
        <v>43916</v>
      </c>
      <c r="C87" s="108" t="s">
        <v>142</v>
      </c>
      <c r="G87" s="108" t="s">
        <v>141</v>
      </c>
      <c r="H87" s="108">
        <v>180</v>
      </c>
      <c r="I87" s="108">
        <v>12.6</v>
      </c>
      <c r="J87" s="108">
        <v>192.6</v>
      </c>
      <c r="K87" s="110" t="str">
        <f t="shared" si="1"/>
        <v>marzo</v>
      </c>
    </row>
    <row r="88" spans="1:11" x14ac:dyDescent="0.25">
      <c r="A88" s="108" t="s">
        <v>208</v>
      </c>
      <c r="B88" s="109">
        <v>43915</v>
      </c>
      <c r="C88" s="108" t="s">
        <v>144</v>
      </c>
      <c r="G88" s="108" t="s">
        <v>145</v>
      </c>
      <c r="H88" s="108">
        <v>30</v>
      </c>
      <c r="I88" s="108">
        <v>2.1</v>
      </c>
      <c r="J88" s="108">
        <v>32.1</v>
      </c>
      <c r="K88" s="110" t="str">
        <f t="shared" si="1"/>
        <v>marzo</v>
      </c>
    </row>
    <row r="89" spans="1:11" x14ac:dyDescent="0.25">
      <c r="A89" s="108" t="s">
        <v>209</v>
      </c>
      <c r="B89" s="109">
        <v>43915</v>
      </c>
      <c r="C89" s="108" t="s">
        <v>146</v>
      </c>
      <c r="G89" s="108" t="s">
        <v>145</v>
      </c>
      <c r="H89" s="108">
        <v>1512</v>
      </c>
      <c r="I89" s="108">
        <v>105.84</v>
      </c>
      <c r="J89" s="108">
        <v>1617.84</v>
      </c>
      <c r="K89" s="110" t="str">
        <f t="shared" si="1"/>
        <v>marzo</v>
      </c>
    </row>
    <row r="90" spans="1:11" x14ac:dyDescent="0.25">
      <c r="A90" s="108" t="s">
        <v>210</v>
      </c>
      <c r="B90" s="109">
        <v>43915</v>
      </c>
      <c r="C90" s="108" t="s">
        <v>147</v>
      </c>
      <c r="G90" s="108" t="s">
        <v>145</v>
      </c>
      <c r="H90" s="108">
        <v>390</v>
      </c>
      <c r="I90" s="108">
        <v>27.3</v>
      </c>
      <c r="J90" s="108">
        <v>417.3</v>
      </c>
      <c r="K90" s="110" t="str">
        <f t="shared" si="1"/>
        <v>marzo</v>
      </c>
    </row>
    <row r="91" spans="1:11" x14ac:dyDescent="0.25">
      <c r="A91" s="108" t="s">
        <v>211</v>
      </c>
      <c r="B91" s="109">
        <v>43915</v>
      </c>
      <c r="C91" s="108" t="s">
        <v>148</v>
      </c>
      <c r="G91" s="108" t="s">
        <v>145</v>
      </c>
      <c r="H91" s="108">
        <v>90</v>
      </c>
      <c r="I91" s="108">
        <v>6.3</v>
      </c>
      <c r="J91" s="108">
        <v>96.3</v>
      </c>
      <c r="K91" s="110" t="str">
        <f t="shared" si="1"/>
        <v>marzo</v>
      </c>
    </row>
    <row r="92" spans="1:11" x14ac:dyDescent="0.25">
      <c r="A92" s="108" t="s">
        <v>212</v>
      </c>
      <c r="B92" s="109">
        <v>43914</v>
      </c>
      <c r="C92" s="108" t="s">
        <v>149</v>
      </c>
      <c r="G92" s="108" t="s">
        <v>145</v>
      </c>
      <c r="H92" s="108">
        <v>270</v>
      </c>
      <c r="I92" s="108">
        <v>18.899999999999999</v>
      </c>
      <c r="J92" s="108">
        <v>288.89999999999998</v>
      </c>
      <c r="K92" s="110" t="str">
        <f t="shared" si="1"/>
        <v>marzo</v>
      </c>
    </row>
    <row r="93" spans="1:11" x14ac:dyDescent="0.25">
      <c r="A93" s="108" t="s">
        <v>200</v>
      </c>
      <c r="B93" s="109">
        <v>43920</v>
      </c>
      <c r="C93" s="108" t="s">
        <v>150</v>
      </c>
      <c r="G93" s="108" t="s">
        <v>141</v>
      </c>
      <c r="H93" s="108">
        <v>290</v>
      </c>
      <c r="I93" s="108">
        <v>20.3</v>
      </c>
      <c r="J93" s="108">
        <v>310.3</v>
      </c>
      <c r="K93" s="110" t="str">
        <f t="shared" si="1"/>
        <v>marzo</v>
      </c>
    </row>
    <row r="94" spans="1:11" x14ac:dyDescent="0.25">
      <c r="A94" s="108" t="s">
        <v>201</v>
      </c>
      <c r="B94" s="109">
        <v>43920</v>
      </c>
      <c r="C94" s="108" t="s">
        <v>151</v>
      </c>
      <c r="G94" s="108" t="s">
        <v>143</v>
      </c>
      <c r="H94" s="108">
        <v>1170</v>
      </c>
      <c r="I94" s="108">
        <v>81.900000000000006</v>
      </c>
      <c r="J94" s="108">
        <v>1251.9000000000001</v>
      </c>
      <c r="K94" s="110" t="str">
        <f t="shared" si="1"/>
        <v>marzo</v>
      </c>
    </row>
    <row r="95" spans="1:11" x14ac:dyDescent="0.25">
      <c r="A95" s="108" t="s">
        <v>202</v>
      </c>
      <c r="B95" s="109">
        <v>43920</v>
      </c>
      <c r="C95" s="108" t="s">
        <v>152</v>
      </c>
      <c r="G95" s="108" t="s">
        <v>145</v>
      </c>
      <c r="H95" s="108">
        <v>60</v>
      </c>
      <c r="I95" s="108">
        <v>4.2</v>
      </c>
      <c r="J95" s="108">
        <v>64.2</v>
      </c>
      <c r="K95" s="110" t="str">
        <f t="shared" si="1"/>
        <v>marzo</v>
      </c>
    </row>
    <row r="96" spans="1:11" x14ac:dyDescent="0.25">
      <c r="A96" s="108" t="s">
        <v>203</v>
      </c>
      <c r="B96" s="109">
        <v>43920</v>
      </c>
      <c r="C96" s="108" t="s">
        <v>153</v>
      </c>
      <c r="G96" s="108" t="s">
        <v>145</v>
      </c>
      <c r="H96" s="108">
        <v>440</v>
      </c>
      <c r="I96" s="108">
        <v>30.8</v>
      </c>
      <c r="J96" s="108">
        <v>470.8</v>
      </c>
      <c r="K96" s="110" t="str">
        <f t="shared" si="1"/>
        <v>marzo</v>
      </c>
    </row>
    <row r="97" spans="1:11" x14ac:dyDescent="0.25">
      <c r="A97" s="108" t="s">
        <v>204</v>
      </c>
      <c r="B97" s="109">
        <v>43920</v>
      </c>
      <c r="C97" s="108" t="s">
        <v>154</v>
      </c>
      <c r="G97" s="108" t="s">
        <v>143</v>
      </c>
      <c r="H97" s="108">
        <v>560</v>
      </c>
      <c r="I97" s="108">
        <v>39.200000000000003</v>
      </c>
      <c r="J97" s="108">
        <v>599.20000000000005</v>
      </c>
      <c r="K97" s="110" t="str">
        <f t="shared" si="1"/>
        <v>marzo</v>
      </c>
    </row>
    <row r="98" spans="1:11" x14ac:dyDescent="0.25">
      <c r="A98" s="108" t="s">
        <v>205</v>
      </c>
      <c r="B98" s="109">
        <v>43920</v>
      </c>
      <c r="C98" s="108" t="s">
        <v>155</v>
      </c>
      <c r="G98" s="108" t="s">
        <v>141</v>
      </c>
      <c r="H98" s="108">
        <v>1049</v>
      </c>
      <c r="I98" s="108">
        <v>73.430000000000007</v>
      </c>
      <c r="J98" s="108">
        <v>1122.43</v>
      </c>
      <c r="K98" s="110" t="str">
        <f t="shared" si="1"/>
        <v>marzo</v>
      </c>
    </row>
    <row r="99" spans="1:11" x14ac:dyDescent="0.25">
      <c r="A99" s="108" t="s">
        <v>206</v>
      </c>
      <c r="B99" s="109">
        <v>43920</v>
      </c>
      <c r="C99" s="108" t="s">
        <v>156</v>
      </c>
      <c r="G99" s="108" t="s">
        <v>145</v>
      </c>
      <c r="H99" s="108">
        <v>135</v>
      </c>
      <c r="I99" s="108">
        <v>9.4499999999999993</v>
      </c>
      <c r="J99" s="108">
        <v>144.44999999999999</v>
      </c>
      <c r="K99" s="110" t="str">
        <f t="shared" si="1"/>
        <v>marzo</v>
      </c>
    </row>
    <row r="100" spans="1:11" x14ac:dyDescent="0.25">
      <c r="A100" s="108" t="s">
        <v>207</v>
      </c>
      <c r="B100" s="109">
        <v>43916</v>
      </c>
      <c r="C100" s="108" t="s">
        <v>157</v>
      </c>
      <c r="G100" s="108" t="s">
        <v>141</v>
      </c>
      <c r="H100" s="108">
        <v>180</v>
      </c>
      <c r="I100" s="108">
        <v>12.6</v>
      </c>
      <c r="J100" s="108">
        <v>192.6</v>
      </c>
      <c r="K100" s="110" t="str">
        <f t="shared" si="1"/>
        <v>marzo</v>
      </c>
    </row>
    <row r="101" spans="1:11" x14ac:dyDescent="0.25">
      <c r="A101" s="108" t="s">
        <v>208</v>
      </c>
      <c r="B101" s="109">
        <v>43915</v>
      </c>
      <c r="C101" s="108" t="s">
        <v>158</v>
      </c>
      <c r="G101" s="108" t="s">
        <v>145</v>
      </c>
      <c r="H101" s="108">
        <v>30</v>
      </c>
      <c r="I101" s="108">
        <v>2.1</v>
      </c>
      <c r="J101" s="108">
        <v>32.1</v>
      </c>
      <c r="K101" s="110" t="str">
        <f t="shared" si="1"/>
        <v>marzo</v>
      </c>
    </row>
    <row r="102" spans="1:11" x14ac:dyDescent="0.25">
      <c r="A102" s="108" t="s">
        <v>209</v>
      </c>
      <c r="B102" s="109">
        <v>43915</v>
      </c>
      <c r="C102" s="108" t="s">
        <v>159</v>
      </c>
      <c r="G102" s="108" t="s">
        <v>145</v>
      </c>
      <c r="H102" s="108">
        <v>1512</v>
      </c>
      <c r="I102" s="108">
        <v>105.84</v>
      </c>
      <c r="J102" s="108">
        <v>1617.84</v>
      </c>
      <c r="K102" s="110" t="str">
        <f t="shared" si="1"/>
        <v>marzo</v>
      </c>
    </row>
    <row r="103" spans="1:11" x14ac:dyDescent="0.25">
      <c r="A103" s="108" t="s">
        <v>210</v>
      </c>
      <c r="B103" s="109">
        <v>43915</v>
      </c>
      <c r="C103" s="108" t="s">
        <v>160</v>
      </c>
      <c r="G103" s="108" t="s">
        <v>145</v>
      </c>
      <c r="H103" s="108">
        <v>390</v>
      </c>
      <c r="I103" s="108">
        <v>27.3</v>
      </c>
      <c r="J103" s="108">
        <v>417.3</v>
      </c>
      <c r="K103" s="110" t="str">
        <f t="shared" si="1"/>
        <v>marzo</v>
      </c>
    </row>
    <row r="104" spans="1:11" x14ac:dyDescent="0.25">
      <c r="A104" s="108" t="s">
        <v>211</v>
      </c>
      <c r="B104" s="109">
        <v>43915</v>
      </c>
      <c r="C104" s="108" t="s">
        <v>161</v>
      </c>
      <c r="G104" s="108" t="s">
        <v>145</v>
      </c>
      <c r="H104" s="108">
        <v>90</v>
      </c>
      <c r="I104" s="108">
        <v>6.3</v>
      </c>
      <c r="J104" s="108">
        <v>96.3</v>
      </c>
      <c r="K104" s="110" t="str">
        <f t="shared" si="1"/>
        <v>marzo</v>
      </c>
    </row>
    <row r="105" spans="1:11" x14ac:dyDescent="0.25">
      <c r="A105" s="108" t="s">
        <v>212</v>
      </c>
      <c r="B105" s="109">
        <v>43914</v>
      </c>
      <c r="C105" s="108" t="s">
        <v>162</v>
      </c>
      <c r="G105" s="108" t="s">
        <v>145</v>
      </c>
      <c r="H105" s="108">
        <v>270</v>
      </c>
      <c r="I105" s="108">
        <v>18.899999999999999</v>
      </c>
      <c r="J105" s="108">
        <v>288.89999999999998</v>
      </c>
      <c r="K105" s="110" t="str">
        <f t="shared" si="1"/>
        <v>marzo</v>
      </c>
    </row>
    <row r="106" spans="1:11" x14ac:dyDescent="0.25">
      <c r="A106" s="108" t="s">
        <v>200</v>
      </c>
      <c r="B106" s="109">
        <v>43921</v>
      </c>
      <c r="C106" s="108" t="s">
        <v>163</v>
      </c>
      <c r="G106" s="108" t="s">
        <v>141</v>
      </c>
      <c r="H106" s="108">
        <v>290</v>
      </c>
      <c r="I106" s="108">
        <v>20.3</v>
      </c>
      <c r="J106" s="108">
        <v>310.3</v>
      </c>
      <c r="K106" s="110" t="str">
        <f t="shared" si="1"/>
        <v>marzo</v>
      </c>
    </row>
    <row r="107" spans="1:11" x14ac:dyDescent="0.25">
      <c r="A107" s="108" t="s">
        <v>201</v>
      </c>
      <c r="B107" s="109">
        <v>43921</v>
      </c>
      <c r="C107" s="108" t="s">
        <v>164</v>
      </c>
      <c r="G107" s="108" t="s">
        <v>143</v>
      </c>
      <c r="H107" s="108">
        <v>1170</v>
      </c>
      <c r="I107" s="108">
        <v>81.900000000000006</v>
      </c>
      <c r="J107" s="108">
        <v>1251.9000000000001</v>
      </c>
      <c r="K107" s="110" t="str">
        <f t="shared" si="1"/>
        <v>marzo</v>
      </c>
    </row>
    <row r="108" spans="1:11" x14ac:dyDescent="0.25">
      <c r="A108" s="108" t="s">
        <v>202</v>
      </c>
      <c r="B108" s="109">
        <v>43921</v>
      </c>
      <c r="C108" s="108" t="s">
        <v>165</v>
      </c>
      <c r="G108" s="108" t="s">
        <v>145</v>
      </c>
      <c r="H108" s="108">
        <v>60</v>
      </c>
      <c r="I108" s="108">
        <v>4.2</v>
      </c>
      <c r="J108" s="108">
        <v>64.2</v>
      </c>
      <c r="K108" s="110" t="str">
        <f t="shared" si="1"/>
        <v>marzo</v>
      </c>
    </row>
    <row r="109" spans="1:11" x14ac:dyDescent="0.25">
      <c r="A109" s="108" t="s">
        <v>203</v>
      </c>
      <c r="B109" s="109">
        <v>43951</v>
      </c>
      <c r="C109" s="108" t="s">
        <v>140</v>
      </c>
      <c r="G109" s="108" t="s">
        <v>145</v>
      </c>
      <c r="H109" s="108">
        <v>440</v>
      </c>
      <c r="I109" s="108">
        <v>30.8</v>
      </c>
      <c r="J109" s="108">
        <v>470.8</v>
      </c>
      <c r="K109" s="110" t="str">
        <f t="shared" si="1"/>
        <v>abril</v>
      </c>
    </row>
    <row r="110" spans="1:11" x14ac:dyDescent="0.25">
      <c r="A110" s="108" t="s">
        <v>204</v>
      </c>
      <c r="B110" s="109">
        <v>43951</v>
      </c>
      <c r="C110" s="108" t="s">
        <v>142</v>
      </c>
      <c r="G110" s="108" t="s">
        <v>143</v>
      </c>
      <c r="H110" s="108">
        <v>560</v>
      </c>
      <c r="I110" s="108">
        <v>39.200000000000003</v>
      </c>
      <c r="J110" s="108">
        <v>599.20000000000005</v>
      </c>
      <c r="K110" s="110" t="str">
        <f t="shared" si="1"/>
        <v>abril</v>
      </c>
    </row>
    <row r="111" spans="1:11" x14ac:dyDescent="0.25">
      <c r="A111" s="108" t="s">
        <v>205</v>
      </c>
      <c r="B111" s="109">
        <v>43951</v>
      </c>
      <c r="C111" s="108" t="s">
        <v>144</v>
      </c>
      <c r="G111" s="108" t="s">
        <v>141</v>
      </c>
      <c r="H111" s="108">
        <v>1049</v>
      </c>
      <c r="I111" s="108">
        <v>73.430000000000007</v>
      </c>
      <c r="J111" s="108">
        <v>1122.43</v>
      </c>
      <c r="K111" s="110" t="str">
        <f t="shared" si="1"/>
        <v>abril</v>
      </c>
    </row>
    <row r="112" spans="1:11" x14ac:dyDescent="0.25">
      <c r="A112" s="108" t="s">
        <v>206</v>
      </c>
      <c r="B112" s="109">
        <v>43951</v>
      </c>
      <c r="C112" s="108" t="s">
        <v>146</v>
      </c>
      <c r="G112" s="108" t="s">
        <v>145</v>
      </c>
      <c r="H112" s="108">
        <v>135</v>
      </c>
      <c r="I112" s="108">
        <v>9.4499999999999993</v>
      </c>
      <c r="J112" s="108">
        <v>144.44999999999999</v>
      </c>
      <c r="K112" s="110" t="str">
        <f t="shared" si="1"/>
        <v>abril</v>
      </c>
    </row>
    <row r="113" spans="1:11" x14ac:dyDescent="0.25">
      <c r="A113" s="108" t="s">
        <v>207</v>
      </c>
      <c r="B113" s="109">
        <v>43947</v>
      </c>
      <c r="C113" s="108" t="s">
        <v>147</v>
      </c>
      <c r="G113" s="108" t="s">
        <v>141</v>
      </c>
      <c r="H113" s="108">
        <v>180</v>
      </c>
      <c r="I113" s="108">
        <v>12.6</v>
      </c>
      <c r="J113" s="108">
        <v>192.6</v>
      </c>
      <c r="K113" s="110" t="str">
        <f t="shared" si="1"/>
        <v>abril</v>
      </c>
    </row>
    <row r="114" spans="1:11" x14ac:dyDescent="0.25">
      <c r="A114" s="108" t="s">
        <v>208</v>
      </c>
      <c r="B114" s="109">
        <v>43946</v>
      </c>
      <c r="C114" s="108" t="s">
        <v>148</v>
      </c>
      <c r="G114" s="108" t="s">
        <v>145</v>
      </c>
      <c r="H114" s="108">
        <v>30</v>
      </c>
      <c r="I114" s="108">
        <v>2.1</v>
      </c>
      <c r="J114" s="108">
        <v>32.1</v>
      </c>
      <c r="K114" s="110" t="str">
        <f t="shared" si="1"/>
        <v>abril</v>
      </c>
    </row>
    <row r="115" spans="1:11" x14ac:dyDescent="0.25">
      <c r="A115" s="108" t="s">
        <v>209</v>
      </c>
      <c r="B115" s="109">
        <v>43946</v>
      </c>
      <c r="C115" s="108" t="s">
        <v>149</v>
      </c>
      <c r="G115" s="108" t="s">
        <v>145</v>
      </c>
      <c r="H115" s="108">
        <v>1512</v>
      </c>
      <c r="I115" s="108">
        <v>105.84</v>
      </c>
      <c r="J115" s="108">
        <v>1617.84</v>
      </c>
      <c r="K115" s="110" t="str">
        <f t="shared" si="1"/>
        <v>abril</v>
      </c>
    </row>
    <row r="116" spans="1:11" x14ac:dyDescent="0.25">
      <c r="A116" s="108" t="s">
        <v>210</v>
      </c>
      <c r="B116" s="109">
        <v>43946</v>
      </c>
      <c r="C116" s="108" t="s">
        <v>150</v>
      </c>
      <c r="G116" s="108" t="s">
        <v>145</v>
      </c>
      <c r="H116" s="108">
        <v>390</v>
      </c>
      <c r="I116" s="108">
        <v>27.3</v>
      </c>
      <c r="J116" s="108">
        <v>417.3</v>
      </c>
      <c r="K116" s="110" t="str">
        <f t="shared" si="1"/>
        <v>abril</v>
      </c>
    </row>
    <row r="117" spans="1:11" x14ac:dyDescent="0.25">
      <c r="A117" s="108" t="s">
        <v>211</v>
      </c>
      <c r="B117" s="109">
        <v>43946</v>
      </c>
      <c r="C117" s="108" t="s">
        <v>151</v>
      </c>
      <c r="G117" s="108" t="s">
        <v>145</v>
      </c>
      <c r="H117" s="108">
        <v>90</v>
      </c>
      <c r="I117" s="108">
        <v>6.3</v>
      </c>
      <c r="J117" s="108">
        <v>96.3</v>
      </c>
      <c r="K117" s="110" t="str">
        <f t="shared" si="1"/>
        <v>abril</v>
      </c>
    </row>
    <row r="118" spans="1:11" x14ac:dyDescent="0.25">
      <c r="A118" s="108" t="s">
        <v>212</v>
      </c>
      <c r="B118" s="109">
        <v>43945</v>
      </c>
      <c r="C118" s="108" t="s">
        <v>152</v>
      </c>
      <c r="G118" s="108" t="s">
        <v>145</v>
      </c>
      <c r="H118" s="108">
        <v>270</v>
      </c>
      <c r="I118" s="108">
        <v>18.899999999999999</v>
      </c>
      <c r="J118" s="108">
        <v>288.89999999999998</v>
      </c>
      <c r="K118" s="110" t="str">
        <f t="shared" si="1"/>
        <v>abril</v>
      </c>
    </row>
    <row r="119" spans="1:11" x14ac:dyDescent="0.25">
      <c r="A119" s="108" t="s">
        <v>200</v>
      </c>
      <c r="B119" s="109">
        <v>43951</v>
      </c>
      <c r="C119" s="108" t="s">
        <v>153</v>
      </c>
      <c r="G119" s="108" t="s">
        <v>141</v>
      </c>
      <c r="H119" s="108">
        <v>290</v>
      </c>
      <c r="I119" s="108">
        <v>20.3</v>
      </c>
      <c r="J119" s="108">
        <v>310.3</v>
      </c>
      <c r="K119" s="110" t="str">
        <f t="shared" si="1"/>
        <v>abril</v>
      </c>
    </row>
    <row r="120" spans="1:11" x14ac:dyDescent="0.25">
      <c r="A120" s="108" t="s">
        <v>201</v>
      </c>
      <c r="B120" s="109">
        <v>43951</v>
      </c>
      <c r="C120" s="108" t="s">
        <v>154</v>
      </c>
      <c r="G120" s="108" t="s">
        <v>143</v>
      </c>
      <c r="H120" s="108">
        <v>1170</v>
      </c>
      <c r="I120" s="108">
        <v>81.900000000000006</v>
      </c>
      <c r="J120" s="108">
        <v>1251.9000000000001</v>
      </c>
      <c r="K120" s="110" t="str">
        <f t="shared" si="1"/>
        <v>abril</v>
      </c>
    </row>
    <row r="121" spans="1:11" x14ac:dyDescent="0.25">
      <c r="A121" s="108" t="s">
        <v>202</v>
      </c>
      <c r="B121" s="109">
        <v>43951</v>
      </c>
      <c r="C121" s="108" t="s">
        <v>155</v>
      </c>
      <c r="G121" s="108" t="s">
        <v>145</v>
      </c>
      <c r="H121" s="108">
        <v>60</v>
      </c>
      <c r="I121" s="108">
        <v>4.2</v>
      </c>
      <c r="J121" s="108">
        <v>64.2</v>
      </c>
      <c r="K121" s="110" t="str">
        <f t="shared" si="1"/>
        <v>abril</v>
      </c>
    </row>
    <row r="122" spans="1:11" x14ac:dyDescent="0.25">
      <c r="A122" s="108" t="s">
        <v>203</v>
      </c>
      <c r="B122" s="109">
        <v>43951</v>
      </c>
      <c r="C122" s="108" t="s">
        <v>156</v>
      </c>
      <c r="G122" s="108" t="s">
        <v>145</v>
      </c>
      <c r="H122" s="108">
        <v>440</v>
      </c>
      <c r="I122" s="108">
        <v>30.8</v>
      </c>
      <c r="J122" s="108">
        <v>470.8</v>
      </c>
      <c r="K122" s="110" t="str">
        <f t="shared" si="1"/>
        <v>abril</v>
      </c>
    </row>
    <row r="123" spans="1:11" x14ac:dyDescent="0.25">
      <c r="A123" s="108" t="s">
        <v>204</v>
      </c>
      <c r="B123" s="109">
        <v>43951</v>
      </c>
      <c r="C123" s="108" t="s">
        <v>157</v>
      </c>
      <c r="G123" s="108" t="s">
        <v>143</v>
      </c>
      <c r="H123" s="108">
        <v>560</v>
      </c>
      <c r="I123" s="108">
        <v>39.200000000000003</v>
      </c>
      <c r="J123" s="108">
        <v>599.20000000000005</v>
      </c>
      <c r="K123" s="110" t="str">
        <f t="shared" si="1"/>
        <v>abril</v>
      </c>
    </row>
    <row r="124" spans="1:11" x14ac:dyDescent="0.25">
      <c r="A124" s="108" t="s">
        <v>205</v>
      </c>
      <c r="B124" s="109">
        <v>43951</v>
      </c>
      <c r="C124" s="108" t="s">
        <v>158</v>
      </c>
      <c r="G124" s="108" t="s">
        <v>141</v>
      </c>
      <c r="H124" s="108">
        <v>1049</v>
      </c>
      <c r="I124" s="108">
        <v>73.430000000000007</v>
      </c>
      <c r="J124" s="108">
        <v>1122.43</v>
      </c>
      <c r="K124" s="110" t="str">
        <f t="shared" si="1"/>
        <v>abril</v>
      </c>
    </row>
    <row r="125" spans="1:11" x14ac:dyDescent="0.25">
      <c r="A125" s="108" t="s">
        <v>206</v>
      </c>
      <c r="B125" s="109">
        <v>43951</v>
      </c>
      <c r="C125" s="108" t="s">
        <v>159</v>
      </c>
      <c r="G125" s="108" t="s">
        <v>145</v>
      </c>
      <c r="H125" s="108">
        <v>135</v>
      </c>
      <c r="I125" s="108">
        <v>9.4499999999999993</v>
      </c>
      <c r="J125" s="108">
        <v>144.44999999999999</v>
      </c>
      <c r="K125" s="110" t="str">
        <f t="shared" si="1"/>
        <v>abril</v>
      </c>
    </row>
    <row r="126" spans="1:11" x14ac:dyDescent="0.25">
      <c r="A126" s="108" t="s">
        <v>207</v>
      </c>
      <c r="B126" s="109">
        <v>43947</v>
      </c>
      <c r="C126" s="108" t="s">
        <v>160</v>
      </c>
      <c r="G126" s="108" t="s">
        <v>141</v>
      </c>
      <c r="H126" s="108">
        <v>180</v>
      </c>
      <c r="I126" s="108">
        <v>12.6</v>
      </c>
      <c r="J126" s="108">
        <v>192.6</v>
      </c>
      <c r="K126" s="110" t="str">
        <f t="shared" si="1"/>
        <v>abril</v>
      </c>
    </row>
    <row r="127" spans="1:11" x14ac:dyDescent="0.25">
      <c r="A127" s="108" t="s">
        <v>208</v>
      </c>
      <c r="B127" s="109">
        <v>43946</v>
      </c>
      <c r="C127" s="108" t="s">
        <v>161</v>
      </c>
      <c r="G127" s="108" t="s">
        <v>145</v>
      </c>
      <c r="H127" s="108">
        <v>30</v>
      </c>
      <c r="I127" s="108">
        <v>2.1</v>
      </c>
      <c r="J127" s="108">
        <v>32.1</v>
      </c>
      <c r="K127" s="110" t="str">
        <f t="shared" si="1"/>
        <v>abril</v>
      </c>
    </row>
    <row r="128" spans="1:11" x14ac:dyDescent="0.25">
      <c r="A128" s="108" t="s">
        <v>209</v>
      </c>
      <c r="B128" s="109">
        <v>43946</v>
      </c>
      <c r="C128" s="108" t="s">
        <v>162</v>
      </c>
      <c r="G128" s="108" t="s">
        <v>145</v>
      </c>
      <c r="H128" s="108">
        <v>1512</v>
      </c>
      <c r="I128" s="108">
        <v>105.84</v>
      </c>
      <c r="J128" s="108">
        <v>1617.84</v>
      </c>
      <c r="K128" s="110" t="str">
        <f t="shared" si="1"/>
        <v>abril</v>
      </c>
    </row>
    <row r="129" spans="1:11" x14ac:dyDescent="0.25">
      <c r="A129" s="108" t="s">
        <v>210</v>
      </c>
      <c r="B129" s="109">
        <v>43946</v>
      </c>
      <c r="C129" s="108" t="s">
        <v>163</v>
      </c>
      <c r="G129" s="108" t="s">
        <v>145</v>
      </c>
      <c r="H129" s="108">
        <v>390</v>
      </c>
      <c r="I129" s="108">
        <v>27.3</v>
      </c>
      <c r="J129" s="108">
        <v>417.3</v>
      </c>
      <c r="K129" s="110" t="str">
        <f t="shared" si="1"/>
        <v>abril</v>
      </c>
    </row>
    <row r="130" spans="1:11" x14ac:dyDescent="0.25">
      <c r="A130" s="108" t="s">
        <v>211</v>
      </c>
      <c r="B130" s="109">
        <v>43946</v>
      </c>
      <c r="C130" s="108" t="s">
        <v>164</v>
      </c>
      <c r="G130" s="108" t="s">
        <v>145</v>
      </c>
      <c r="H130" s="108">
        <v>90</v>
      </c>
      <c r="I130" s="108">
        <v>6.3</v>
      </c>
      <c r="J130" s="108">
        <v>96.3</v>
      </c>
      <c r="K130" s="110" t="str">
        <f t="shared" ref="K130:K193" si="2">TEXT(B130,"mmmmmmmmmmmmmm")</f>
        <v>abril</v>
      </c>
    </row>
    <row r="131" spans="1:11" x14ac:dyDescent="0.25">
      <c r="A131" s="108" t="s">
        <v>212</v>
      </c>
      <c r="B131" s="109">
        <v>43945</v>
      </c>
      <c r="C131" s="108" t="s">
        <v>165</v>
      </c>
      <c r="G131" s="108" t="s">
        <v>145</v>
      </c>
      <c r="H131" s="108">
        <v>270</v>
      </c>
      <c r="I131" s="108">
        <v>18.899999999999999</v>
      </c>
      <c r="J131" s="108">
        <v>288.89999999999998</v>
      </c>
      <c r="K131" s="110" t="str">
        <f t="shared" si="2"/>
        <v>abril</v>
      </c>
    </row>
    <row r="132" spans="1:11" x14ac:dyDescent="0.25">
      <c r="A132" s="108" t="s">
        <v>200</v>
      </c>
      <c r="B132" s="109">
        <v>43982</v>
      </c>
      <c r="C132" s="108" t="s">
        <v>140</v>
      </c>
      <c r="G132" s="108" t="s">
        <v>141</v>
      </c>
      <c r="H132" s="108">
        <v>290</v>
      </c>
      <c r="I132" s="108">
        <v>20.3</v>
      </c>
      <c r="J132" s="108">
        <v>310.3</v>
      </c>
      <c r="K132" s="110" t="str">
        <f t="shared" si="2"/>
        <v>mayo</v>
      </c>
    </row>
    <row r="133" spans="1:11" x14ac:dyDescent="0.25">
      <c r="A133" s="108" t="s">
        <v>201</v>
      </c>
      <c r="B133" s="109">
        <v>43982</v>
      </c>
      <c r="C133" s="108" t="s">
        <v>142</v>
      </c>
      <c r="G133" s="108" t="s">
        <v>143</v>
      </c>
      <c r="H133" s="108">
        <v>1170</v>
      </c>
      <c r="I133" s="108">
        <v>81.900000000000006</v>
      </c>
      <c r="J133" s="108">
        <v>1251.9000000000001</v>
      </c>
      <c r="K133" s="110" t="str">
        <f t="shared" si="2"/>
        <v>mayo</v>
      </c>
    </row>
    <row r="134" spans="1:11" x14ac:dyDescent="0.25">
      <c r="A134" s="108" t="s">
        <v>202</v>
      </c>
      <c r="B134" s="109">
        <v>43982</v>
      </c>
      <c r="C134" s="108" t="s">
        <v>144</v>
      </c>
      <c r="G134" s="108" t="s">
        <v>145</v>
      </c>
      <c r="H134" s="108">
        <v>60</v>
      </c>
      <c r="I134" s="108">
        <v>4.2</v>
      </c>
      <c r="J134" s="108">
        <v>64.2</v>
      </c>
      <c r="K134" s="110" t="str">
        <f t="shared" si="2"/>
        <v>mayo</v>
      </c>
    </row>
    <row r="135" spans="1:11" x14ac:dyDescent="0.25">
      <c r="A135" s="108" t="s">
        <v>203</v>
      </c>
      <c r="B135" s="109">
        <v>43982</v>
      </c>
      <c r="C135" s="108" t="s">
        <v>146</v>
      </c>
      <c r="G135" s="108" t="s">
        <v>145</v>
      </c>
      <c r="H135" s="108">
        <v>440</v>
      </c>
      <c r="I135" s="108">
        <v>30.8</v>
      </c>
      <c r="J135" s="108">
        <v>470.8</v>
      </c>
      <c r="K135" s="110" t="str">
        <f t="shared" si="2"/>
        <v>mayo</v>
      </c>
    </row>
    <row r="136" spans="1:11" x14ac:dyDescent="0.25">
      <c r="A136" s="108" t="s">
        <v>204</v>
      </c>
      <c r="B136" s="109">
        <v>43982</v>
      </c>
      <c r="C136" s="108" t="s">
        <v>147</v>
      </c>
      <c r="G136" s="108" t="s">
        <v>143</v>
      </c>
      <c r="H136" s="108">
        <v>560</v>
      </c>
      <c r="I136" s="108">
        <v>39.200000000000003</v>
      </c>
      <c r="J136" s="108">
        <v>599.20000000000005</v>
      </c>
      <c r="K136" s="110" t="str">
        <f t="shared" si="2"/>
        <v>mayo</v>
      </c>
    </row>
    <row r="137" spans="1:11" x14ac:dyDescent="0.25">
      <c r="A137" s="108" t="s">
        <v>205</v>
      </c>
      <c r="B137" s="109">
        <v>43982</v>
      </c>
      <c r="C137" s="108" t="s">
        <v>148</v>
      </c>
      <c r="G137" s="108" t="s">
        <v>141</v>
      </c>
      <c r="H137" s="108">
        <v>1049</v>
      </c>
      <c r="I137" s="108">
        <v>73.430000000000007</v>
      </c>
      <c r="J137" s="108">
        <v>1122.43</v>
      </c>
      <c r="K137" s="110" t="str">
        <f t="shared" si="2"/>
        <v>mayo</v>
      </c>
    </row>
    <row r="138" spans="1:11" x14ac:dyDescent="0.25">
      <c r="A138" s="108" t="s">
        <v>206</v>
      </c>
      <c r="B138" s="109">
        <v>43981</v>
      </c>
      <c r="C138" s="108" t="s">
        <v>149</v>
      </c>
      <c r="G138" s="108" t="s">
        <v>145</v>
      </c>
      <c r="H138" s="108">
        <v>135</v>
      </c>
      <c r="I138" s="108">
        <v>9.4499999999999993</v>
      </c>
      <c r="J138" s="108">
        <v>144.44999999999999</v>
      </c>
      <c r="K138" s="110" t="str">
        <f t="shared" si="2"/>
        <v>mayo</v>
      </c>
    </row>
    <row r="139" spans="1:11" x14ac:dyDescent="0.25">
      <c r="A139" s="108" t="s">
        <v>207</v>
      </c>
      <c r="B139" s="109">
        <v>43977</v>
      </c>
      <c r="C139" s="108" t="s">
        <v>150</v>
      </c>
      <c r="G139" s="108" t="s">
        <v>141</v>
      </c>
      <c r="H139" s="108">
        <v>180</v>
      </c>
      <c r="I139" s="108">
        <v>12.6</v>
      </c>
      <c r="J139" s="108">
        <v>192.6</v>
      </c>
      <c r="K139" s="110" t="str">
        <f t="shared" si="2"/>
        <v>mayo</v>
      </c>
    </row>
    <row r="140" spans="1:11" x14ac:dyDescent="0.25">
      <c r="A140" s="108" t="s">
        <v>208</v>
      </c>
      <c r="B140" s="109">
        <v>43976</v>
      </c>
      <c r="C140" s="108" t="s">
        <v>151</v>
      </c>
      <c r="G140" s="108" t="s">
        <v>145</v>
      </c>
      <c r="H140" s="108">
        <v>30</v>
      </c>
      <c r="I140" s="108">
        <v>2.1</v>
      </c>
      <c r="J140" s="108">
        <v>32.1</v>
      </c>
      <c r="K140" s="110" t="str">
        <f t="shared" si="2"/>
        <v>mayo</v>
      </c>
    </row>
    <row r="141" spans="1:11" x14ac:dyDescent="0.25">
      <c r="A141" s="108" t="s">
        <v>209</v>
      </c>
      <c r="B141" s="109">
        <v>43976</v>
      </c>
      <c r="C141" s="108" t="s">
        <v>152</v>
      </c>
      <c r="G141" s="108" t="s">
        <v>145</v>
      </c>
      <c r="H141" s="108">
        <v>1512</v>
      </c>
      <c r="I141" s="108">
        <v>105.84</v>
      </c>
      <c r="J141" s="108">
        <v>1617.84</v>
      </c>
      <c r="K141" s="110" t="str">
        <f t="shared" si="2"/>
        <v>mayo</v>
      </c>
    </row>
    <row r="142" spans="1:11" x14ac:dyDescent="0.25">
      <c r="A142" s="108" t="s">
        <v>210</v>
      </c>
      <c r="B142" s="109">
        <v>43976</v>
      </c>
      <c r="C142" s="108" t="s">
        <v>153</v>
      </c>
      <c r="G142" s="108" t="s">
        <v>145</v>
      </c>
      <c r="H142" s="108">
        <v>390</v>
      </c>
      <c r="I142" s="108">
        <v>27.3</v>
      </c>
      <c r="J142" s="108">
        <v>417.3</v>
      </c>
      <c r="K142" s="110" t="str">
        <f t="shared" si="2"/>
        <v>mayo</v>
      </c>
    </row>
    <row r="143" spans="1:11" x14ac:dyDescent="0.25">
      <c r="A143" s="108" t="s">
        <v>211</v>
      </c>
      <c r="B143" s="109">
        <v>43976</v>
      </c>
      <c r="C143" s="108" t="s">
        <v>154</v>
      </c>
      <c r="G143" s="108" t="s">
        <v>145</v>
      </c>
      <c r="H143" s="108">
        <v>90</v>
      </c>
      <c r="I143" s="108">
        <v>6.3</v>
      </c>
      <c r="J143" s="108">
        <v>96.3</v>
      </c>
      <c r="K143" s="110" t="str">
        <f t="shared" si="2"/>
        <v>mayo</v>
      </c>
    </row>
    <row r="144" spans="1:11" x14ac:dyDescent="0.25">
      <c r="A144" s="108" t="s">
        <v>212</v>
      </c>
      <c r="B144" s="109">
        <v>43975</v>
      </c>
      <c r="C144" s="108" t="s">
        <v>155</v>
      </c>
      <c r="G144" s="108" t="s">
        <v>145</v>
      </c>
      <c r="H144" s="108">
        <v>270</v>
      </c>
      <c r="I144" s="108">
        <v>18.899999999999999</v>
      </c>
      <c r="J144" s="108">
        <v>288.89999999999998</v>
      </c>
      <c r="K144" s="110" t="str">
        <f t="shared" si="2"/>
        <v>mayo</v>
      </c>
    </row>
    <row r="145" spans="1:11" x14ac:dyDescent="0.25">
      <c r="A145" s="108" t="s">
        <v>200</v>
      </c>
      <c r="B145" s="109">
        <v>44012</v>
      </c>
      <c r="C145" s="108" t="s">
        <v>140</v>
      </c>
      <c r="G145" s="108" t="s">
        <v>141</v>
      </c>
      <c r="H145" s="108">
        <v>290</v>
      </c>
      <c r="I145" s="108">
        <v>20.3</v>
      </c>
      <c r="J145" s="108">
        <v>310.3</v>
      </c>
      <c r="K145" s="110" t="str">
        <f t="shared" si="2"/>
        <v>junio</v>
      </c>
    </row>
    <row r="146" spans="1:11" x14ac:dyDescent="0.25">
      <c r="A146" s="108" t="s">
        <v>201</v>
      </c>
      <c r="B146" s="109">
        <v>44012</v>
      </c>
      <c r="C146" s="108" t="s">
        <v>142</v>
      </c>
      <c r="G146" s="108" t="s">
        <v>143</v>
      </c>
      <c r="H146" s="108">
        <v>1170</v>
      </c>
      <c r="I146" s="108">
        <v>81.900000000000006</v>
      </c>
      <c r="J146" s="108">
        <v>1251.9000000000001</v>
      </c>
      <c r="K146" s="110" t="str">
        <f t="shared" si="2"/>
        <v>junio</v>
      </c>
    </row>
    <row r="147" spans="1:11" x14ac:dyDescent="0.25">
      <c r="A147" s="108" t="s">
        <v>202</v>
      </c>
      <c r="B147" s="109">
        <v>44012</v>
      </c>
      <c r="C147" s="108" t="s">
        <v>144</v>
      </c>
      <c r="G147" s="108" t="s">
        <v>145</v>
      </c>
      <c r="H147" s="108">
        <v>60</v>
      </c>
      <c r="I147" s="108">
        <v>4.2</v>
      </c>
      <c r="J147" s="108">
        <v>64.2</v>
      </c>
      <c r="K147" s="110" t="str">
        <f t="shared" si="2"/>
        <v>junio</v>
      </c>
    </row>
    <row r="148" spans="1:11" x14ac:dyDescent="0.25">
      <c r="A148" s="108" t="s">
        <v>203</v>
      </c>
      <c r="B148" s="109">
        <v>44012</v>
      </c>
      <c r="C148" s="108" t="s">
        <v>146</v>
      </c>
      <c r="G148" s="108" t="s">
        <v>145</v>
      </c>
      <c r="H148" s="108">
        <v>440</v>
      </c>
      <c r="I148" s="108">
        <v>30.8</v>
      </c>
      <c r="J148" s="108">
        <v>470.8</v>
      </c>
      <c r="K148" s="110" t="str">
        <f t="shared" si="2"/>
        <v>junio</v>
      </c>
    </row>
    <row r="149" spans="1:11" x14ac:dyDescent="0.25">
      <c r="A149" s="108" t="s">
        <v>204</v>
      </c>
      <c r="B149" s="109">
        <v>44012</v>
      </c>
      <c r="C149" s="108" t="s">
        <v>147</v>
      </c>
      <c r="G149" s="108" t="s">
        <v>143</v>
      </c>
      <c r="H149" s="108">
        <v>560</v>
      </c>
      <c r="I149" s="108">
        <v>39.200000000000003</v>
      </c>
      <c r="J149" s="108">
        <v>599.20000000000005</v>
      </c>
      <c r="K149" s="110" t="str">
        <f t="shared" si="2"/>
        <v>junio</v>
      </c>
    </row>
    <row r="150" spans="1:11" x14ac:dyDescent="0.25">
      <c r="A150" s="108" t="s">
        <v>205</v>
      </c>
      <c r="B150" s="109">
        <v>44012</v>
      </c>
      <c r="C150" s="108" t="s">
        <v>148</v>
      </c>
      <c r="G150" s="108" t="s">
        <v>141</v>
      </c>
      <c r="H150" s="108">
        <v>1049</v>
      </c>
      <c r="I150" s="108">
        <v>73.430000000000007</v>
      </c>
      <c r="J150" s="108">
        <v>1122.43</v>
      </c>
      <c r="K150" s="110" t="str">
        <f t="shared" si="2"/>
        <v>junio</v>
      </c>
    </row>
    <row r="151" spans="1:11" x14ac:dyDescent="0.25">
      <c r="A151" s="108" t="s">
        <v>206</v>
      </c>
      <c r="B151" s="109">
        <v>44012</v>
      </c>
      <c r="C151" s="108" t="s">
        <v>149</v>
      </c>
      <c r="G151" s="108" t="s">
        <v>145</v>
      </c>
      <c r="H151" s="108">
        <v>135</v>
      </c>
      <c r="I151" s="108">
        <v>9.4499999999999993</v>
      </c>
      <c r="J151" s="108">
        <v>144.44999999999999</v>
      </c>
      <c r="K151" s="110" t="str">
        <f t="shared" si="2"/>
        <v>junio</v>
      </c>
    </row>
    <row r="152" spans="1:11" x14ac:dyDescent="0.25">
      <c r="A152" s="108" t="s">
        <v>207</v>
      </c>
      <c r="B152" s="109">
        <v>44008</v>
      </c>
      <c r="C152" s="108" t="s">
        <v>150</v>
      </c>
      <c r="G152" s="108" t="s">
        <v>141</v>
      </c>
      <c r="H152" s="108">
        <v>180</v>
      </c>
      <c r="I152" s="108">
        <v>12.6</v>
      </c>
      <c r="J152" s="108">
        <v>192.6</v>
      </c>
      <c r="K152" s="110" t="str">
        <f t="shared" si="2"/>
        <v>junio</v>
      </c>
    </row>
    <row r="153" spans="1:11" x14ac:dyDescent="0.25">
      <c r="A153" s="108" t="s">
        <v>208</v>
      </c>
      <c r="B153" s="109">
        <v>44007</v>
      </c>
      <c r="C153" s="108" t="s">
        <v>151</v>
      </c>
      <c r="G153" s="108" t="s">
        <v>145</v>
      </c>
      <c r="H153" s="108">
        <v>30</v>
      </c>
      <c r="I153" s="108">
        <v>2.1</v>
      </c>
      <c r="J153" s="108">
        <v>32.1</v>
      </c>
      <c r="K153" s="110" t="str">
        <f t="shared" si="2"/>
        <v>junio</v>
      </c>
    </row>
    <row r="154" spans="1:11" x14ac:dyDescent="0.25">
      <c r="A154" s="108" t="s">
        <v>209</v>
      </c>
      <c r="B154" s="109">
        <v>44007</v>
      </c>
      <c r="C154" s="108" t="s">
        <v>152</v>
      </c>
      <c r="G154" s="108" t="s">
        <v>145</v>
      </c>
      <c r="H154" s="108">
        <v>1512</v>
      </c>
      <c r="I154" s="108">
        <v>105.84</v>
      </c>
      <c r="J154" s="108">
        <v>1617.84</v>
      </c>
      <c r="K154" s="110" t="str">
        <f t="shared" si="2"/>
        <v>junio</v>
      </c>
    </row>
    <row r="155" spans="1:11" x14ac:dyDescent="0.25">
      <c r="A155" s="108" t="s">
        <v>210</v>
      </c>
      <c r="B155" s="109">
        <v>44007</v>
      </c>
      <c r="C155" s="108" t="s">
        <v>153</v>
      </c>
      <c r="G155" s="108" t="s">
        <v>145</v>
      </c>
      <c r="H155" s="108">
        <v>390</v>
      </c>
      <c r="I155" s="108">
        <v>27.3</v>
      </c>
      <c r="J155" s="108">
        <v>417.3</v>
      </c>
      <c r="K155" s="110" t="str">
        <f t="shared" si="2"/>
        <v>junio</v>
      </c>
    </row>
    <row r="156" spans="1:11" x14ac:dyDescent="0.25">
      <c r="A156" s="108" t="s">
        <v>211</v>
      </c>
      <c r="B156" s="109">
        <v>44007</v>
      </c>
      <c r="C156" s="108" t="s">
        <v>154</v>
      </c>
      <c r="G156" s="108" t="s">
        <v>145</v>
      </c>
      <c r="H156" s="108">
        <v>90</v>
      </c>
      <c r="I156" s="108">
        <v>6.3</v>
      </c>
      <c r="J156" s="108">
        <v>96.3</v>
      </c>
      <c r="K156" s="110" t="str">
        <f t="shared" si="2"/>
        <v>junio</v>
      </c>
    </row>
    <row r="157" spans="1:11" x14ac:dyDescent="0.25">
      <c r="A157" s="108" t="s">
        <v>212</v>
      </c>
      <c r="B157" s="109">
        <v>44006</v>
      </c>
      <c r="C157" s="108" t="s">
        <v>155</v>
      </c>
      <c r="G157" s="108" t="s">
        <v>145</v>
      </c>
      <c r="H157" s="108">
        <v>270</v>
      </c>
      <c r="I157" s="108">
        <v>18.899999999999999</v>
      </c>
      <c r="J157" s="108">
        <v>288.89999999999998</v>
      </c>
      <c r="K157" s="110" t="str">
        <f t="shared" si="2"/>
        <v>junio</v>
      </c>
    </row>
    <row r="158" spans="1:11" x14ac:dyDescent="0.25">
      <c r="A158" s="108" t="s">
        <v>200</v>
      </c>
      <c r="B158" s="109">
        <v>44006</v>
      </c>
      <c r="C158" s="108" t="s">
        <v>156</v>
      </c>
      <c r="G158" s="108" t="s">
        <v>141</v>
      </c>
      <c r="H158" s="108">
        <v>290</v>
      </c>
      <c r="I158" s="108">
        <v>20.3</v>
      </c>
      <c r="J158" s="108">
        <v>310.3</v>
      </c>
      <c r="K158" s="110" t="str">
        <f t="shared" si="2"/>
        <v>junio</v>
      </c>
    </row>
    <row r="159" spans="1:11" x14ac:dyDescent="0.25">
      <c r="A159" s="108" t="s">
        <v>201</v>
      </c>
      <c r="B159" s="109">
        <v>44006</v>
      </c>
      <c r="C159" s="108" t="s">
        <v>157</v>
      </c>
      <c r="G159" s="108" t="s">
        <v>143</v>
      </c>
      <c r="H159" s="108">
        <v>1170</v>
      </c>
      <c r="I159" s="108">
        <v>81.900000000000006</v>
      </c>
      <c r="J159" s="108">
        <v>1251.9000000000001</v>
      </c>
      <c r="K159" s="110" t="str">
        <f t="shared" si="2"/>
        <v>junio</v>
      </c>
    </row>
    <row r="160" spans="1:11" x14ac:dyDescent="0.25">
      <c r="A160" s="108" t="s">
        <v>202</v>
      </c>
      <c r="B160" s="109">
        <v>44043</v>
      </c>
      <c r="C160" s="108" t="s">
        <v>140</v>
      </c>
      <c r="G160" s="108" t="s">
        <v>145</v>
      </c>
      <c r="H160" s="108">
        <v>60</v>
      </c>
      <c r="I160" s="108">
        <v>4.2</v>
      </c>
      <c r="J160" s="108">
        <v>64.2</v>
      </c>
      <c r="K160" s="110" t="str">
        <f t="shared" si="2"/>
        <v>julio</v>
      </c>
    </row>
    <row r="161" spans="1:11" x14ac:dyDescent="0.25">
      <c r="A161" s="108" t="s">
        <v>203</v>
      </c>
      <c r="B161" s="109">
        <v>44043</v>
      </c>
      <c r="C161" s="108" t="s">
        <v>142</v>
      </c>
      <c r="G161" s="108" t="s">
        <v>145</v>
      </c>
      <c r="H161" s="108">
        <v>440</v>
      </c>
      <c r="I161" s="108">
        <v>30.8</v>
      </c>
      <c r="J161" s="108">
        <v>470.8</v>
      </c>
      <c r="K161" s="110" t="str">
        <f t="shared" si="2"/>
        <v>julio</v>
      </c>
    </row>
    <row r="162" spans="1:11" x14ac:dyDescent="0.25">
      <c r="A162" s="108" t="s">
        <v>204</v>
      </c>
      <c r="B162" s="109">
        <v>44043</v>
      </c>
      <c r="C162" s="108" t="s">
        <v>144</v>
      </c>
      <c r="G162" s="108" t="s">
        <v>143</v>
      </c>
      <c r="H162" s="108">
        <v>560</v>
      </c>
      <c r="I162" s="108">
        <v>39.200000000000003</v>
      </c>
      <c r="J162" s="108">
        <v>599.20000000000005</v>
      </c>
      <c r="K162" s="110" t="str">
        <f t="shared" si="2"/>
        <v>julio</v>
      </c>
    </row>
    <row r="163" spans="1:11" x14ac:dyDescent="0.25">
      <c r="A163" s="108" t="s">
        <v>205</v>
      </c>
      <c r="B163" s="109">
        <v>44043</v>
      </c>
      <c r="C163" s="108" t="s">
        <v>146</v>
      </c>
      <c r="G163" s="108" t="s">
        <v>141</v>
      </c>
      <c r="H163" s="108">
        <v>1049</v>
      </c>
      <c r="I163" s="108">
        <v>73.430000000000007</v>
      </c>
      <c r="J163" s="108">
        <v>1122.43</v>
      </c>
      <c r="K163" s="110" t="str">
        <f t="shared" si="2"/>
        <v>julio</v>
      </c>
    </row>
    <row r="164" spans="1:11" x14ac:dyDescent="0.25">
      <c r="A164" s="108" t="s">
        <v>206</v>
      </c>
      <c r="B164" s="109">
        <v>44042</v>
      </c>
      <c r="C164" s="108" t="s">
        <v>147</v>
      </c>
      <c r="G164" s="108" t="s">
        <v>145</v>
      </c>
      <c r="H164" s="108">
        <v>135</v>
      </c>
      <c r="I164" s="108">
        <v>9.4499999999999993</v>
      </c>
      <c r="J164" s="108">
        <v>144.44999999999999</v>
      </c>
      <c r="K164" s="110" t="str">
        <f t="shared" si="2"/>
        <v>julio</v>
      </c>
    </row>
    <row r="165" spans="1:11" x14ac:dyDescent="0.25">
      <c r="A165" s="108" t="s">
        <v>207</v>
      </c>
      <c r="B165" s="109">
        <v>44038</v>
      </c>
      <c r="C165" s="108" t="s">
        <v>148</v>
      </c>
      <c r="G165" s="108" t="s">
        <v>141</v>
      </c>
      <c r="H165" s="108">
        <v>180</v>
      </c>
      <c r="I165" s="108">
        <v>12.6</v>
      </c>
      <c r="J165" s="108">
        <v>192.6</v>
      </c>
      <c r="K165" s="110" t="str">
        <f t="shared" si="2"/>
        <v>julio</v>
      </c>
    </row>
    <row r="166" spans="1:11" x14ac:dyDescent="0.25">
      <c r="A166" s="108" t="s">
        <v>208</v>
      </c>
      <c r="B166" s="109">
        <v>44037</v>
      </c>
      <c r="C166" s="108" t="s">
        <v>149</v>
      </c>
      <c r="G166" s="108" t="s">
        <v>145</v>
      </c>
      <c r="H166" s="108">
        <v>30</v>
      </c>
      <c r="I166" s="108">
        <v>2.1</v>
      </c>
      <c r="J166" s="108">
        <v>32.1</v>
      </c>
      <c r="K166" s="110" t="str">
        <f t="shared" si="2"/>
        <v>julio</v>
      </c>
    </row>
    <row r="167" spans="1:11" x14ac:dyDescent="0.25">
      <c r="A167" s="108" t="s">
        <v>209</v>
      </c>
      <c r="B167" s="109">
        <v>44037</v>
      </c>
      <c r="C167" s="108" t="s">
        <v>150</v>
      </c>
      <c r="G167" s="108" t="s">
        <v>145</v>
      </c>
      <c r="H167" s="108">
        <v>1512</v>
      </c>
      <c r="I167" s="108">
        <v>105.84</v>
      </c>
      <c r="J167" s="108">
        <v>1617.84</v>
      </c>
      <c r="K167" s="110" t="str">
        <f t="shared" si="2"/>
        <v>julio</v>
      </c>
    </row>
    <row r="168" spans="1:11" x14ac:dyDescent="0.25">
      <c r="A168" s="108" t="s">
        <v>210</v>
      </c>
      <c r="B168" s="109">
        <v>44037</v>
      </c>
      <c r="C168" s="108" t="s">
        <v>151</v>
      </c>
      <c r="G168" s="108" t="s">
        <v>145</v>
      </c>
      <c r="H168" s="108">
        <v>390</v>
      </c>
      <c r="I168" s="108">
        <v>27.3</v>
      </c>
      <c r="J168" s="108">
        <v>417.3</v>
      </c>
      <c r="K168" s="110" t="str">
        <f t="shared" si="2"/>
        <v>julio</v>
      </c>
    </row>
    <row r="169" spans="1:11" x14ac:dyDescent="0.25">
      <c r="A169" s="108" t="s">
        <v>211</v>
      </c>
      <c r="B169" s="109">
        <v>44037</v>
      </c>
      <c r="C169" s="108" t="s">
        <v>152</v>
      </c>
      <c r="G169" s="108" t="s">
        <v>145</v>
      </c>
      <c r="H169" s="108">
        <v>90</v>
      </c>
      <c r="I169" s="108">
        <v>6.3</v>
      </c>
      <c r="J169" s="108">
        <v>96.3</v>
      </c>
      <c r="K169" s="110" t="str">
        <f t="shared" si="2"/>
        <v>julio</v>
      </c>
    </row>
    <row r="170" spans="1:11" x14ac:dyDescent="0.25">
      <c r="A170" s="108" t="s">
        <v>212</v>
      </c>
      <c r="B170" s="109">
        <v>44036</v>
      </c>
      <c r="C170" s="108" t="s">
        <v>153</v>
      </c>
      <c r="G170" s="108" t="s">
        <v>145</v>
      </c>
      <c r="H170" s="108">
        <v>270</v>
      </c>
      <c r="I170" s="108">
        <v>18.899999999999999</v>
      </c>
      <c r="J170" s="108">
        <v>288.89999999999998</v>
      </c>
      <c r="K170" s="110" t="str">
        <f t="shared" si="2"/>
        <v>julio</v>
      </c>
    </row>
    <row r="171" spans="1:11" x14ac:dyDescent="0.25">
      <c r="A171" s="108" t="s">
        <v>200</v>
      </c>
      <c r="B171" s="109">
        <v>44042</v>
      </c>
      <c r="C171" s="108" t="s">
        <v>154</v>
      </c>
      <c r="G171" s="108" t="s">
        <v>141</v>
      </c>
      <c r="H171" s="108">
        <v>290</v>
      </c>
      <c r="I171" s="108">
        <v>20.3</v>
      </c>
      <c r="J171" s="108">
        <v>310.3</v>
      </c>
      <c r="K171" s="110" t="str">
        <f t="shared" si="2"/>
        <v>julio</v>
      </c>
    </row>
    <row r="172" spans="1:11" x14ac:dyDescent="0.25">
      <c r="A172" s="108" t="s">
        <v>201</v>
      </c>
      <c r="B172" s="109">
        <v>44042</v>
      </c>
      <c r="C172" s="108" t="s">
        <v>155</v>
      </c>
      <c r="G172" s="108" t="s">
        <v>143</v>
      </c>
      <c r="H172" s="108">
        <v>1170</v>
      </c>
      <c r="I172" s="108">
        <v>81.900000000000006</v>
      </c>
      <c r="J172" s="108">
        <v>1251.9000000000001</v>
      </c>
      <c r="K172" s="110" t="str">
        <f t="shared" si="2"/>
        <v>julio</v>
      </c>
    </row>
    <row r="173" spans="1:11" x14ac:dyDescent="0.25">
      <c r="A173" s="108" t="s">
        <v>202</v>
      </c>
      <c r="B173" s="109">
        <v>44042</v>
      </c>
      <c r="C173" s="108" t="s">
        <v>156</v>
      </c>
      <c r="G173" s="108" t="s">
        <v>145</v>
      </c>
      <c r="H173" s="108">
        <v>60</v>
      </c>
      <c r="I173" s="108">
        <v>4.2</v>
      </c>
      <c r="J173" s="108">
        <v>64.2</v>
      </c>
      <c r="K173" s="110" t="str">
        <f t="shared" si="2"/>
        <v>julio</v>
      </c>
    </row>
    <row r="174" spans="1:11" x14ac:dyDescent="0.25">
      <c r="A174" s="108" t="s">
        <v>203</v>
      </c>
      <c r="B174" s="109">
        <v>44042</v>
      </c>
      <c r="C174" s="108" t="s">
        <v>157</v>
      </c>
      <c r="G174" s="108" t="s">
        <v>145</v>
      </c>
      <c r="H174" s="108">
        <v>440</v>
      </c>
      <c r="I174" s="108">
        <v>30.8</v>
      </c>
      <c r="J174" s="108">
        <v>470.8</v>
      </c>
      <c r="K174" s="110" t="str">
        <f t="shared" si="2"/>
        <v>julio</v>
      </c>
    </row>
    <row r="175" spans="1:11" x14ac:dyDescent="0.25">
      <c r="A175" s="108" t="s">
        <v>204</v>
      </c>
      <c r="B175" s="109">
        <v>44042</v>
      </c>
      <c r="C175" s="108" t="s">
        <v>158</v>
      </c>
      <c r="G175" s="108" t="s">
        <v>143</v>
      </c>
      <c r="H175" s="108">
        <v>560</v>
      </c>
      <c r="I175" s="108">
        <v>39.200000000000003</v>
      </c>
      <c r="J175" s="108">
        <v>599.20000000000005</v>
      </c>
      <c r="K175" s="110" t="str">
        <f t="shared" si="2"/>
        <v>julio</v>
      </c>
    </row>
    <row r="176" spans="1:11" x14ac:dyDescent="0.25">
      <c r="A176" s="108" t="s">
        <v>205</v>
      </c>
      <c r="B176" s="109">
        <v>44042</v>
      </c>
      <c r="C176" s="108" t="s">
        <v>159</v>
      </c>
      <c r="G176" s="108" t="s">
        <v>141</v>
      </c>
      <c r="H176" s="108">
        <v>1049</v>
      </c>
      <c r="I176" s="108">
        <v>73.430000000000007</v>
      </c>
      <c r="J176" s="108">
        <v>1122.43</v>
      </c>
      <c r="K176" s="110" t="str">
        <f t="shared" si="2"/>
        <v>julio</v>
      </c>
    </row>
    <row r="177" spans="1:11" x14ac:dyDescent="0.25">
      <c r="A177" s="108" t="s">
        <v>206</v>
      </c>
      <c r="B177" s="109">
        <v>44042</v>
      </c>
      <c r="C177" s="108" t="s">
        <v>160</v>
      </c>
      <c r="G177" s="108" t="s">
        <v>145</v>
      </c>
      <c r="H177" s="108">
        <v>135</v>
      </c>
      <c r="I177" s="108">
        <v>9.4499999999999993</v>
      </c>
      <c r="J177" s="108">
        <v>144.44999999999999</v>
      </c>
      <c r="K177" s="110" t="str">
        <f t="shared" si="2"/>
        <v>julio</v>
      </c>
    </row>
    <row r="178" spans="1:11" x14ac:dyDescent="0.25">
      <c r="A178" s="108" t="s">
        <v>207</v>
      </c>
      <c r="B178" s="109">
        <v>44038</v>
      </c>
      <c r="C178" s="108" t="s">
        <v>161</v>
      </c>
      <c r="G178" s="108" t="s">
        <v>141</v>
      </c>
      <c r="H178" s="108">
        <v>180</v>
      </c>
      <c r="I178" s="108">
        <v>12.6</v>
      </c>
      <c r="J178" s="108">
        <v>192.6</v>
      </c>
      <c r="K178" s="110" t="str">
        <f t="shared" si="2"/>
        <v>julio</v>
      </c>
    </row>
    <row r="179" spans="1:11" x14ac:dyDescent="0.25">
      <c r="A179" s="108" t="s">
        <v>208</v>
      </c>
      <c r="B179" s="109">
        <v>44037</v>
      </c>
      <c r="C179" s="108" t="s">
        <v>162</v>
      </c>
      <c r="G179" s="108" t="s">
        <v>145</v>
      </c>
      <c r="H179" s="108">
        <v>30</v>
      </c>
      <c r="I179" s="108">
        <v>2.1</v>
      </c>
      <c r="J179" s="108">
        <v>32.1</v>
      </c>
      <c r="K179" s="110" t="str">
        <f t="shared" si="2"/>
        <v>julio</v>
      </c>
    </row>
    <row r="180" spans="1:11" x14ac:dyDescent="0.25">
      <c r="A180" s="108" t="s">
        <v>209</v>
      </c>
      <c r="B180" s="109">
        <v>44037</v>
      </c>
      <c r="C180" s="108" t="s">
        <v>163</v>
      </c>
      <c r="G180" s="108" t="s">
        <v>145</v>
      </c>
      <c r="H180" s="108">
        <v>1512</v>
      </c>
      <c r="I180" s="108">
        <v>105.84</v>
      </c>
      <c r="J180" s="108">
        <v>1617.84</v>
      </c>
      <c r="K180" s="110" t="str">
        <f t="shared" si="2"/>
        <v>julio</v>
      </c>
    </row>
    <row r="181" spans="1:11" x14ac:dyDescent="0.25">
      <c r="A181" s="108" t="s">
        <v>210</v>
      </c>
      <c r="B181" s="109">
        <v>44037</v>
      </c>
      <c r="C181" s="108" t="s">
        <v>164</v>
      </c>
      <c r="G181" s="108" t="s">
        <v>145</v>
      </c>
      <c r="H181" s="108">
        <v>390</v>
      </c>
      <c r="I181" s="108">
        <v>27.3</v>
      </c>
      <c r="J181" s="108">
        <v>417.3</v>
      </c>
      <c r="K181" s="110" t="str">
        <f t="shared" si="2"/>
        <v>julio</v>
      </c>
    </row>
    <row r="182" spans="1:11" x14ac:dyDescent="0.25">
      <c r="A182" s="108" t="s">
        <v>211</v>
      </c>
      <c r="B182" s="109">
        <v>44037</v>
      </c>
      <c r="C182" s="108" t="s">
        <v>165</v>
      </c>
      <c r="G182" s="108" t="s">
        <v>145</v>
      </c>
      <c r="H182" s="108">
        <v>90</v>
      </c>
      <c r="I182" s="108">
        <v>6.3</v>
      </c>
      <c r="J182" s="108">
        <v>96.3</v>
      </c>
      <c r="K182" s="110" t="str">
        <f t="shared" si="2"/>
        <v>julio</v>
      </c>
    </row>
    <row r="183" spans="1:11" x14ac:dyDescent="0.25">
      <c r="A183" s="108" t="s">
        <v>212</v>
      </c>
      <c r="B183" s="109">
        <v>44036</v>
      </c>
      <c r="C183" s="108" t="s">
        <v>166</v>
      </c>
      <c r="G183" s="108" t="s">
        <v>145</v>
      </c>
      <c r="H183" s="108">
        <v>270</v>
      </c>
      <c r="I183" s="108">
        <v>18.899999999999999</v>
      </c>
      <c r="J183" s="108">
        <v>288.89999999999998</v>
      </c>
      <c r="K183" s="110" t="str">
        <f t="shared" si="2"/>
        <v>julio</v>
      </c>
    </row>
    <row r="184" spans="1:11" x14ac:dyDescent="0.25">
      <c r="A184" s="108" t="s">
        <v>200</v>
      </c>
      <c r="B184" s="109">
        <v>44036</v>
      </c>
      <c r="C184" s="108" t="s">
        <v>167</v>
      </c>
      <c r="G184" s="108" t="s">
        <v>141</v>
      </c>
      <c r="H184" s="108">
        <v>290</v>
      </c>
      <c r="I184" s="108">
        <v>20.3</v>
      </c>
      <c r="J184" s="108">
        <v>310.3</v>
      </c>
      <c r="K184" s="110" t="str">
        <f t="shared" si="2"/>
        <v>julio</v>
      </c>
    </row>
    <row r="185" spans="1:11" x14ac:dyDescent="0.25">
      <c r="A185" s="108" t="s">
        <v>201</v>
      </c>
      <c r="B185" s="109">
        <v>44036</v>
      </c>
      <c r="C185" s="108" t="s">
        <v>168</v>
      </c>
      <c r="G185" s="108" t="s">
        <v>143</v>
      </c>
      <c r="H185" s="108">
        <v>1170</v>
      </c>
      <c r="I185" s="108">
        <v>81.900000000000006</v>
      </c>
      <c r="J185" s="108">
        <v>1251.9000000000001</v>
      </c>
      <c r="K185" s="110" t="str">
        <f t="shared" si="2"/>
        <v>julio</v>
      </c>
    </row>
    <row r="186" spans="1:11" x14ac:dyDescent="0.25">
      <c r="A186" s="108" t="s">
        <v>202</v>
      </c>
      <c r="B186" s="109">
        <v>44074</v>
      </c>
      <c r="C186" s="108" t="s">
        <v>140</v>
      </c>
      <c r="G186" s="108" t="s">
        <v>145</v>
      </c>
      <c r="H186" s="108">
        <v>60</v>
      </c>
      <c r="I186" s="108">
        <v>4.2</v>
      </c>
      <c r="J186" s="108">
        <v>64.2</v>
      </c>
      <c r="K186" s="110" t="str">
        <f t="shared" si="2"/>
        <v>agosto</v>
      </c>
    </row>
    <row r="187" spans="1:11" x14ac:dyDescent="0.25">
      <c r="A187" s="108" t="s">
        <v>203</v>
      </c>
      <c r="B187" s="109">
        <v>44074</v>
      </c>
      <c r="C187" s="108" t="s">
        <v>142</v>
      </c>
      <c r="G187" s="108" t="s">
        <v>145</v>
      </c>
      <c r="H187" s="108">
        <v>440</v>
      </c>
      <c r="I187" s="108">
        <v>30.8</v>
      </c>
      <c r="J187" s="108">
        <v>470.8</v>
      </c>
      <c r="K187" s="110" t="str">
        <f t="shared" si="2"/>
        <v>agosto</v>
      </c>
    </row>
    <row r="188" spans="1:11" x14ac:dyDescent="0.25">
      <c r="A188" s="108" t="s">
        <v>204</v>
      </c>
      <c r="B188" s="109">
        <v>44074</v>
      </c>
      <c r="C188" s="108" t="s">
        <v>144</v>
      </c>
      <c r="G188" s="108" t="s">
        <v>143</v>
      </c>
      <c r="H188" s="108">
        <v>560</v>
      </c>
      <c r="I188" s="108">
        <v>39.200000000000003</v>
      </c>
      <c r="J188" s="108">
        <v>599.20000000000005</v>
      </c>
      <c r="K188" s="110" t="str">
        <f t="shared" si="2"/>
        <v>agosto</v>
      </c>
    </row>
    <row r="189" spans="1:11" x14ac:dyDescent="0.25">
      <c r="A189" s="108" t="s">
        <v>205</v>
      </c>
      <c r="B189" s="109">
        <v>44074</v>
      </c>
      <c r="C189" s="108" t="s">
        <v>146</v>
      </c>
      <c r="G189" s="108" t="s">
        <v>141</v>
      </c>
      <c r="H189" s="108">
        <v>1049</v>
      </c>
      <c r="I189" s="108">
        <v>73.430000000000007</v>
      </c>
      <c r="J189" s="108">
        <v>1122.43</v>
      </c>
      <c r="K189" s="110" t="str">
        <f t="shared" si="2"/>
        <v>agosto</v>
      </c>
    </row>
    <row r="190" spans="1:11" x14ac:dyDescent="0.25">
      <c r="A190" s="108" t="s">
        <v>206</v>
      </c>
      <c r="B190" s="109">
        <v>44073</v>
      </c>
      <c r="C190" s="108" t="s">
        <v>147</v>
      </c>
      <c r="G190" s="108" t="s">
        <v>145</v>
      </c>
      <c r="H190" s="108">
        <v>135</v>
      </c>
      <c r="I190" s="108">
        <v>9.4499999999999993</v>
      </c>
      <c r="J190" s="108">
        <v>144.44999999999999</v>
      </c>
      <c r="K190" s="110" t="str">
        <f t="shared" si="2"/>
        <v>agosto</v>
      </c>
    </row>
    <row r="191" spans="1:11" x14ac:dyDescent="0.25">
      <c r="A191" s="108" t="s">
        <v>207</v>
      </c>
      <c r="B191" s="109">
        <v>44069</v>
      </c>
      <c r="C191" s="108" t="s">
        <v>148</v>
      </c>
      <c r="G191" s="108" t="s">
        <v>141</v>
      </c>
      <c r="H191" s="108">
        <v>180</v>
      </c>
      <c r="I191" s="108">
        <v>12.6</v>
      </c>
      <c r="J191" s="108">
        <v>192.6</v>
      </c>
      <c r="K191" s="110" t="str">
        <f t="shared" si="2"/>
        <v>agosto</v>
      </c>
    </row>
    <row r="192" spans="1:11" x14ac:dyDescent="0.25">
      <c r="A192" s="108" t="s">
        <v>208</v>
      </c>
      <c r="B192" s="109">
        <v>44068</v>
      </c>
      <c r="C192" s="108" t="s">
        <v>149</v>
      </c>
      <c r="G192" s="108" t="s">
        <v>145</v>
      </c>
      <c r="H192" s="108">
        <v>30</v>
      </c>
      <c r="I192" s="108">
        <v>2.1</v>
      </c>
      <c r="J192" s="108">
        <v>32.1</v>
      </c>
      <c r="K192" s="110" t="str">
        <f t="shared" si="2"/>
        <v>agosto</v>
      </c>
    </row>
    <row r="193" spans="1:11" x14ac:dyDescent="0.25">
      <c r="A193" s="108" t="s">
        <v>209</v>
      </c>
      <c r="B193" s="109">
        <v>44068</v>
      </c>
      <c r="C193" s="108" t="s">
        <v>150</v>
      </c>
      <c r="G193" s="108" t="s">
        <v>145</v>
      </c>
      <c r="H193" s="108">
        <v>1512</v>
      </c>
      <c r="I193" s="108">
        <v>105.84</v>
      </c>
      <c r="J193" s="108">
        <v>1617.84</v>
      </c>
      <c r="K193" s="110" t="str">
        <f t="shared" si="2"/>
        <v>agosto</v>
      </c>
    </row>
    <row r="194" spans="1:11" x14ac:dyDescent="0.25">
      <c r="A194" s="108" t="s">
        <v>210</v>
      </c>
      <c r="B194" s="109">
        <v>44068</v>
      </c>
      <c r="C194" s="108" t="s">
        <v>151</v>
      </c>
      <c r="G194" s="108" t="s">
        <v>145</v>
      </c>
      <c r="H194" s="108">
        <v>390</v>
      </c>
      <c r="I194" s="108">
        <v>27.3</v>
      </c>
      <c r="J194" s="108">
        <v>417.3</v>
      </c>
      <c r="K194" s="110" t="str">
        <f t="shared" ref="K194:K257" si="3">TEXT(B194,"mmmmmmmmmmmmmm")</f>
        <v>agosto</v>
      </c>
    </row>
    <row r="195" spans="1:11" x14ac:dyDescent="0.25">
      <c r="A195" s="108" t="s">
        <v>211</v>
      </c>
      <c r="B195" s="109">
        <v>44068</v>
      </c>
      <c r="C195" s="108" t="s">
        <v>152</v>
      </c>
      <c r="G195" s="108" t="s">
        <v>145</v>
      </c>
      <c r="H195" s="108">
        <v>90</v>
      </c>
      <c r="I195" s="108">
        <v>6.3</v>
      </c>
      <c r="J195" s="108">
        <v>96.3</v>
      </c>
      <c r="K195" s="110" t="str">
        <f t="shared" si="3"/>
        <v>agosto</v>
      </c>
    </row>
    <row r="196" spans="1:11" x14ac:dyDescent="0.25">
      <c r="A196" s="108" t="s">
        <v>212</v>
      </c>
      <c r="B196" s="109">
        <v>44067</v>
      </c>
      <c r="C196" s="108" t="s">
        <v>153</v>
      </c>
      <c r="G196" s="108" t="s">
        <v>145</v>
      </c>
      <c r="H196" s="108">
        <v>270</v>
      </c>
      <c r="I196" s="108">
        <v>18.899999999999999</v>
      </c>
      <c r="J196" s="108">
        <v>288.89999999999998</v>
      </c>
      <c r="K196" s="110" t="str">
        <f t="shared" si="3"/>
        <v>agosto</v>
      </c>
    </row>
    <row r="197" spans="1:11" x14ac:dyDescent="0.25">
      <c r="A197" s="108" t="s">
        <v>200</v>
      </c>
      <c r="B197" s="109">
        <v>44073</v>
      </c>
      <c r="C197" s="108" t="s">
        <v>154</v>
      </c>
      <c r="G197" s="108" t="s">
        <v>141</v>
      </c>
      <c r="H197" s="108">
        <v>290</v>
      </c>
      <c r="I197" s="108">
        <v>20.3</v>
      </c>
      <c r="J197" s="108">
        <v>310.3</v>
      </c>
      <c r="K197" s="110" t="str">
        <f t="shared" si="3"/>
        <v>agosto</v>
      </c>
    </row>
    <row r="198" spans="1:11" x14ac:dyDescent="0.25">
      <c r="A198" s="108" t="s">
        <v>201</v>
      </c>
      <c r="B198" s="109">
        <v>44073</v>
      </c>
      <c r="C198" s="108" t="s">
        <v>155</v>
      </c>
      <c r="G198" s="108" t="s">
        <v>143</v>
      </c>
      <c r="H198" s="108">
        <v>1170</v>
      </c>
      <c r="I198" s="108">
        <v>81.900000000000006</v>
      </c>
      <c r="J198" s="108">
        <v>1251.9000000000001</v>
      </c>
      <c r="K198" s="110" t="str">
        <f t="shared" si="3"/>
        <v>agosto</v>
      </c>
    </row>
    <row r="199" spans="1:11" x14ac:dyDescent="0.25">
      <c r="A199" s="108" t="s">
        <v>202</v>
      </c>
      <c r="B199" s="109">
        <v>44073</v>
      </c>
      <c r="C199" s="108" t="s">
        <v>156</v>
      </c>
      <c r="G199" s="108" t="s">
        <v>145</v>
      </c>
      <c r="H199" s="108">
        <v>60</v>
      </c>
      <c r="I199" s="108">
        <v>4.2</v>
      </c>
      <c r="J199" s="108">
        <v>64.2</v>
      </c>
      <c r="K199" s="110" t="str">
        <f t="shared" si="3"/>
        <v>agosto</v>
      </c>
    </row>
    <row r="200" spans="1:11" x14ac:dyDescent="0.25">
      <c r="A200" s="108" t="s">
        <v>203</v>
      </c>
      <c r="B200" s="109">
        <v>44104</v>
      </c>
      <c r="C200" s="108" t="s">
        <v>140</v>
      </c>
      <c r="G200" s="108" t="s">
        <v>145</v>
      </c>
      <c r="H200" s="108">
        <v>440</v>
      </c>
      <c r="I200" s="108">
        <v>30.8</v>
      </c>
      <c r="J200" s="108">
        <v>470.8</v>
      </c>
      <c r="K200" s="110" t="str">
        <f t="shared" si="3"/>
        <v>septiembre</v>
      </c>
    </row>
    <row r="201" spans="1:11" x14ac:dyDescent="0.25">
      <c r="A201" s="108" t="s">
        <v>204</v>
      </c>
      <c r="B201" s="109">
        <v>44104</v>
      </c>
      <c r="C201" s="108" t="s">
        <v>142</v>
      </c>
      <c r="G201" s="108" t="s">
        <v>143</v>
      </c>
      <c r="H201" s="108">
        <v>560</v>
      </c>
      <c r="I201" s="108">
        <v>39.200000000000003</v>
      </c>
      <c r="J201" s="108">
        <v>599.20000000000005</v>
      </c>
      <c r="K201" s="110" t="str">
        <f t="shared" si="3"/>
        <v>septiembre</v>
      </c>
    </row>
    <row r="202" spans="1:11" x14ac:dyDescent="0.25">
      <c r="A202" s="108" t="s">
        <v>205</v>
      </c>
      <c r="B202" s="109">
        <v>44104</v>
      </c>
      <c r="C202" s="108" t="s">
        <v>144</v>
      </c>
      <c r="G202" s="108" t="s">
        <v>141</v>
      </c>
      <c r="H202" s="108">
        <v>1049</v>
      </c>
      <c r="I202" s="108">
        <v>73.430000000000007</v>
      </c>
      <c r="J202" s="108">
        <v>1122.43</v>
      </c>
      <c r="K202" s="110" t="str">
        <f t="shared" si="3"/>
        <v>septiembre</v>
      </c>
    </row>
    <row r="203" spans="1:11" x14ac:dyDescent="0.25">
      <c r="A203" s="108" t="s">
        <v>206</v>
      </c>
      <c r="B203" s="109">
        <v>44104</v>
      </c>
      <c r="C203" s="108" t="s">
        <v>146</v>
      </c>
      <c r="G203" s="108" t="s">
        <v>145</v>
      </c>
      <c r="H203" s="108">
        <v>135</v>
      </c>
      <c r="I203" s="108">
        <v>9.4499999999999993</v>
      </c>
      <c r="J203" s="108">
        <v>144.44999999999999</v>
      </c>
      <c r="K203" s="110" t="str">
        <f t="shared" si="3"/>
        <v>septiembre</v>
      </c>
    </row>
    <row r="204" spans="1:11" x14ac:dyDescent="0.25">
      <c r="A204" s="108" t="s">
        <v>207</v>
      </c>
      <c r="B204" s="109">
        <v>44100</v>
      </c>
      <c r="C204" s="108" t="s">
        <v>147</v>
      </c>
      <c r="G204" s="108" t="s">
        <v>141</v>
      </c>
      <c r="H204" s="108">
        <v>180</v>
      </c>
      <c r="I204" s="108">
        <v>12.6</v>
      </c>
      <c r="J204" s="108">
        <v>192.6</v>
      </c>
      <c r="K204" s="110" t="str">
        <f t="shared" si="3"/>
        <v>septiembre</v>
      </c>
    </row>
    <row r="205" spans="1:11" x14ac:dyDescent="0.25">
      <c r="A205" s="108" t="s">
        <v>208</v>
      </c>
      <c r="B205" s="109">
        <v>44099</v>
      </c>
      <c r="C205" s="108" t="s">
        <v>148</v>
      </c>
      <c r="G205" s="108" t="s">
        <v>145</v>
      </c>
      <c r="H205" s="108">
        <v>30</v>
      </c>
      <c r="I205" s="108">
        <v>2.1</v>
      </c>
      <c r="J205" s="108">
        <v>32.1</v>
      </c>
      <c r="K205" s="110" t="str">
        <f t="shared" si="3"/>
        <v>septiembre</v>
      </c>
    </row>
    <row r="206" spans="1:11" x14ac:dyDescent="0.25">
      <c r="A206" s="108" t="s">
        <v>209</v>
      </c>
      <c r="B206" s="109">
        <v>44099</v>
      </c>
      <c r="C206" s="108" t="s">
        <v>149</v>
      </c>
      <c r="G206" s="108" t="s">
        <v>145</v>
      </c>
      <c r="H206" s="108">
        <v>1512</v>
      </c>
      <c r="I206" s="108">
        <v>105.84</v>
      </c>
      <c r="J206" s="108">
        <v>1617.84</v>
      </c>
      <c r="K206" s="110" t="str">
        <f t="shared" si="3"/>
        <v>septiembre</v>
      </c>
    </row>
    <row r="207" spans="1:11" x14ac:dyDescent="0.25">
      <c r="A207" s="108" t="s">
        <v>210</v>
      </c>
      <c r="B207" s="109">
        <v>44099</v>
      </c>
      <c r="C207" s="108" t="s">
        <v>150</v>
      </c>
      <c r="G207" s="108" t="s">
        <v>145</v>
      </c>
      <c r="H207" s="108">
        <v>390</v>
      </c>
      <c r="I207" s="108">
        <v>27.3</v>
      </c>
      <c r="J207" s="108">
        <v>417.3</v>
      </c>
      <c r="K207" s="110" t="str">
        <f t="shared" si="3"/>
        <v>septiembre</v>
      </c>
    </row>
    <row r="208" spans="1:11" x14ac:dyDescent="0.25">
      <c r="A208" s="108" t="s">
        <v>211</v>
      </c>
      <c r="B208" s="109">
        <v>44099</v>
      </c>
      <c r="C208" s="108" t="s">
        <v>151</v>
      </c>
      <c r="G208" s="108" t="s">
        <v>145</v>
      </c>
      <c r="H208" s="108">
        <v>90</v>
      </c>
      <c r="I208" s="108">
        <v>6.3</v>
      </c>
      <c r="J208" s="108">
        <v>96.3</v>
      </c>
      <c r="K208" s="110" t="str">
        <f t="shared" si="3"/>
        <v>septiembre</v>
      </c>
    </row>
    <row r="209" spans="1:11" x14ac:dyDescent="0.25">
      <c r="A209" s="108" t="s">
        <v>212</v>
      </c>
      <c r="B209" s="109">
        <v>44098</v>
      </c>
      <c r="C209" s="108" t="s">
        <v>152</v>
      </c>
      <c r="G209" s="108" t="s">
        <v>145</v>
      </c>
      <c r="H209" s="108">
        <v>270</v>
      </c>
      <c r="I209" s="108">
        <v>18.899999999999999</v>
      </c>
      <c r="J209" s="108">
        <v>288.89999999999998</v>
      </c>
      <c r="K209" s="110" t="str">
        <f t="shared" si="3"/>
        <v>septiembre</v>
      </c>
    </row>
    <row r="210" spans="1:11" x14ac:dyDescent="0.25">
      <c r="A210" s="108" t="s">
        <v>200</v>
      </c>
      <c r="B210" s="109">
        <v>44098</v>
      </c>
      <c r="C210" s="108" t="s">
        <v>153</v>
      </c>
      <c r="G210" s="108" t="s">
        <v>141</v>
      </c>
      <c r="H210" s="108">
        <v>290</v>
      </c>
      <c r="I210" s="108">
        <v>20.3</v>
      </c>
      <c r="J210" s="108">
        <v>310.3</v>
      </c>
      <c r="K210" s="110" t="str">
        <f t="shared" si="3"/>
        <v>septiembre</v>
      </c>
    </row>
    <row r="211" spans="1:11" x14ac:dyDescent="0.25">
      <c r="A211" s="108" t="s">
        <v>201</v>
      </c>
      <c r="B211" s="109">
        <v>44098</v>
      </c>
      <c r="C211" s="108" t="s">
        <v>154</v>
      </c>
      <c r="G211" s="108" t="s">
        <v>143</v>
      </c>
      <c r="H211" s="108">
        <v>1170</v>
      </c>
      <c r="I211" s="108">
        <v>81.900000000000006</v>
      </c>
      <c r="J211" s="108">
        <v>1251.9000000000001</v>
      </c>
      <c r="K211" s="110" t="str">
        <f t="shared" si="3"/>
        <v>septiembre</v>
      </c>
    </row>
    <row r="212" spans="1:11" x14ac:dyDescent="0.25">
      <c r="A212" s="108" t="s">
        <v>202</v>
      </c>
      <c r="B212" s="109">
        <v>44098</v>
      </c>
      <c r="C212" s="108" t="s">
        <v>155</v>
      </c>
      <c r="G212" s="108" t="s">
        <v>145</v>
      </c>
      <c r="H212" s="108">
        <v>60</v>
      </c>
      <c r="I212" s="108">
        <v>4.2</v>
      </c>
      <c r="J212" s="108">
        <v>64.2</v>
      </c>
      <c r="K212" s="110" t="str">
        <f t="shared" si="3"/>
        <v>septiembre</v>
      </c>
    </row>
    <row r="213" spans="1:11" x14ac:dyDescent="0.25">
      <c r="A213" s="108" t="s">
        <v>203</v>
      </c>
      <c r="B213" s="109">
        <v>44098</v>
      </c>
      <c r="C213" s="108" t="s">
        <v>156</v>
      </c>
      <c r="G213" s="108" t="s">
        <v>145</v>
      </c>
      <c r="H213" s="108">
        <v>440</v>
      </c>
      <c r="I213" s="108">
        <v>30.8</v>
      </c>
      <c r="J213" s="108">
        <v>470.8</v>
      </c>
      <c r="K213" s="110" t="str">
        <f t="shared" si="3"/>
        <v>septiembre</v>
      </c>
    </row>
    <row r="214" spans="1:11" x14ac:dyDescent="0.25">
      <c r="A214" s="108" t="s">
        <v>204</v>
      </c>
      <c r="B214" s="109">
        <v>44098</v>
      </c>
      <c r="C214" s="108" t="s">
        <v>157</v>
      </c>
      <c r="G214" s="108" t="s">
        <v>143</v>
      </c>
      <c r="H214" s="108">
        <v>560</v>
      </c>
      <c r="I214" s="108">
        <v>39.200000000000003</v>
      </c>
      <c r="J214" s="108">
        <v>599.20000000000005</v>
      </c>
      <c r="K214" s="110" t="str">
        <f t="shared" si="3"/>
        <v>septiembre</v>
      </c>
    </row>
    <row r="215" spans="1:11" x14ac:dyDescent="0.25">
      <c r="A215" s="108" t="s">
        <v>205</v>
      </c>
      <c r="B215" s="109">
        <v>44098</v>
      </c>
      <c r="C215" s="108" t="s">
        <v>158</v>
      </c>
      <c r="G215" s="108" t="s">
        <v>141</v>
      </c>
      <c r="H215" s="108">
        <v>1049</v>
      </c>
      <c r="I215" s="108">
        <v>73.430000000000007</v>
      </c>
      <c r="J215" s="108">
        <v>1122.43</v>
      </c>
      <c r="K215" s="110" t="str">
        <f t="shared" si="3"/>
        <v>septiembre</v>
      </c>
    </row>
    <row r="216" spans="1:11" x14ac:dyDescent="0.25">
      <c r="A216" s="108" t="s">
        <v>206</v>
      </c>
      <c r="B216" s="109">
        <v>44104</v>
      </c>
      <c r="C216" s="108" t="s">
        <v>159</v>
      </c>
      <c r="G216" s="108" t="s">
        <v>145</v>
      </c>
      <c r="H216" s="108">
        <v>135</v>
      </c>
      <c r="I216" s="108">
        <v>9.4499999999999993</v>
      </c>
      <c r="J216" s="108">
        <v>144.44999999999999</v>
      </c>
      <c r="K216" s="110" t="str">
        <f t="shared" si="3"/>
        <v>septiembre</v>
      </c>
    </row>
    <row r="217" spans="1:11" x14ac:dyDescent="0.25">
      <c r="A217" s="108" t="s">
        <v>207</v>
      </c>
      <c r="B217" s="109">
        <v>44100</v>
      </c>
      <c r="C217" s="108" t="s">
        <v>160</v>
      </c>
      <c r="G217" s="108" t="s">
        <v>141</v>
      </c>
      <c r="H217" s="108">
        <v>180</v>
      </c>
      <c r="I217" s="108">
        <v>12.6</v>
      </c>
      <c r="J217" s="108">
        <v>192.6</v>
      </c>
      <c r="K217" s="110" t="str">
        <f t="shared" si="3"/>
        <v>septiembre</v>
      </c>
    </row>
    <row r="218" spans="1:11" x14ac:dyDescent="0.25">
      <c r="A218" s="108" t="s">
        <v>208</v>
      </c>
      <c r="B218" s="109">
        <v>44099</v>
      </c>
      <c r="C218" s="108" t="s">
        <v>161</v>
      </c>
      <c r="G218" s="108" t="s">
        <v>145</v>
      </c>
      <c r="H218" s="108">
        <v>30</v>
      </c>
      <c r="I218" s="108">
        <v>2.1</v>
      </c>
      <c r="J218" s="108">
        <v>32.1</v>
      </c>
      <c r="K218" s="110" t="str">
        <f t="shared" si="3"/>
        <v>septiembre</v>
      </c>
    </row>
    <row r="219" spans="1:11" x14ac:dyDescent="0.25">
      <c r="A219" s="108" t="s">
        <v>209</v>
      </c>
      <c r="B219" s="109">
        <v>44099</v>
      </c>
      <c r="C219" s="108" t="s">
        <v>162</v>
      </c>
      <c r="G219" s="108" t="s">
        <v>145</v>
      </c>
      <c r="H219" s="108">
        <v>1512</v>
      </c>
      <c r="I219" s="108">
        <v>105.84</v>
      </c>
      <c r="J219" s="108">
        <v>1617.84</v>
      </c>
      <c r="K219" s="110" t="str">
        <f t="shared" si="3"/>
        <v>septiembre</v>
      </c>
    </row>
    <row r="220" spans="1:11" x14ac:dyDescent="0.25">
      <c r="A220" s="108" t="s">
        <v>210</v>
      </c>
      <c r="B220" s="109">
        <v>44099</v>
      </c>
      <c r="C220" s="108" t="s">
        <v>163</v>
      </c>
      <c r="G220" s="108" t="s">
        <v>145</v>
      </c>
      <c r="H220" s="108">
        <v>390</v>
      </c>
      <c r="I220" s="108">
        <v>27.3</v>
      </c>
      <c r="J220" s="108">
        <v>417.3</v>
      </c>
      <c r="K220" s="110" t="str">
        <f t="shared" si="3"/>
        <v>septiembre</v>
      </c>
    </row>
    <row r="221" spans="1:11" x14ac:dyDescent="0.25">
      <c r="A221" s="108" t="s">
        <v>211</v>
      </c>
      <c r="B221" s="109">
        <v>44099</v>
      </c>
      <c r="C221" s="108" t="s">
        <v>164</v>
      </c>
      <c r="G221" s="108" t="s">
        <v>145</v>
      </c>
      <c r="H221" s="108">
        <v>90</v>
      </c>
      <c r="I221" s="108">
        <v>6.3</v>
      </c>
      <c r="J221" s="108">
        <v>96.3</v>
      </c>
      <c r="K221" s="110" t="str">
        <f t="shared" si="3"/>
        <v>septiembre</v>
      </c>
    </row>
    <row r="222" spans="1:11" x14ac:dyDescent="0.25">
      <c r="A222" s="108" t="s">
        <v>212</v>
      </c>
      <c r="B222" s="109">
        <v>44098</v>
      </c>
      <c r="C222" s="108" t="s">
        <v>165</v>
      </c>
      <c r="G222" s="108" t="s">
        <v>145</v>
      </c>
      <c r="H222" s="108">
        <v>270</v>
      </c>
      <c r="I222" s="108">
        <v>18.899999999999999</v>
      </c>
      <c r="J222" s="108">
        <v>288.89999999999998</v>
      </c>
      <c r="K222" s="110" t="str">
        <f t="shared" si="3"/>
        <v>septiembre</v>
      </c>
    </row>
    <row r="223" spans="1:11" x14ac:dyDescent="0.25">
      <c r="A223" s="108" t="s">
        <v>200</v>
      </c>
      <c r="B223" s="109">
        <v>44104</v>
      </c>
      <c r="C223" s="108" t="s">
        <v>166</v>
      </c>
      <c r="G223" s="108" t="s">
        <v>141</v>
      </c>
      <c r="H223" s="108">
        <v>290</v>
      </c>
      <c r="I223" s="108">
        <v>20.3</v>
      </c>
      <c r="J223" s="108">
        <v>310.3</v>
      </c>
      <c r="K223" s="110" t="str">
        <f t="shared" si="3"/>
        <v>septiembre</v>
      </c>
    </row>
    <row r="224" spans="1:11" x14ac:dyDescent="0.25">
      <c r="A224" s="108" t="s">
        <v>201</v>
      </c>
      <c r="B224" s="109">
        <v>44104</v>
      </c>
      <c r="C224" s="108" t="s">
        <v>167</v>
      </c>
      <c r="G224" s="108" t="s">
        <v>143</v>
      </c>
      <c r="H224" s="108">
        <v>1170</v>
      </c>
      <c r="I224" s="108">
        <v>81.900000000000006</v>
      </c>
      <c r="J224" s="108">
        <v>1251.9000000000001</v>
      </c>
      <c r="K224" s="110" t="str">
        <f t="shared" si="3"/>
        <v>septiembre</v>
      </c>
    </row>
    <row r="225" spans="1:11" x14ac:dyDescent="0.25">
      <c r="A225" s="108" t="s">
        <v>202</v>
      </c>
      <c r="B225" s="109">
        <v>44104</v>
      </c>
      <c r="C225" s="108" t="s">
        <v>168</v>
      </c>
      <c r="G225" s="108" t="s">
        <v>145</v>
      </c>
      <c r="H225" s="108">
        <v>60</v>
      </c>
      <c r="I225" s="108">
        <v>4.2</v>
      </c>
      <c r="J225" s="108">
        <v>64.2</v>
      </c>
      <c r="K225" s="110" t="str">
        <f t="shared" si="3"/>
        <v>septiembre</v>
      </c>
    </row>
    <row r="226" spans="1:11" x14ac:dyDescent="0.25">
      <c r="A226" s="108" t="s">
        <v>203</v>
      </c>
      <c r="B226" s="109">
        <v>44104</v>
      </c>
      <c r="C226" s="108" t="s">
        <v>169</v>
      </c>
      <c r="G226" s="108" t="s">
        <v>145</v>
      </c>
      <c r="H226" s="108">
        <v>440</v>
      </c>
      <c r="I226" s="108">
        <v>30.8</v>
      </c>
      <c r="J226" s="108">
        <v>470.8</v>
      </c>
      <c r="K226" s="110" t="str">
        <f t="shared" si="3"/>
        <v>septiembre</v>
      </c>
    </row>
    <row r="227" spans="1:11" x14ac:dyDescent="0.25">
      <c r="A227" s="108" t="s">
        <v>204</v>
      </c>
      <c r="B227" s="109">
        <v>44104</v>
      </c>
      <c r="C227" s="108" t="s">
        <v>170</v>
      </c>
      <c r="G227" s="108" t="s">
        <v>143</v>
      </c>
      <c r="H227" s="108">
        <v>560</v>
      </c>
      <c r="I227" s="108">
        <v>39.200000000000003</v>
      </c>
      <c r="J227" s="108">
        <v>599.20000000000005</v>
      </c>
      <c r="K227" s="110" t="str">
        <f t="shared" si="3"/>
        <v>septiembre</v>
      </c>
    </row>
    <row r="228" spans="1:11" x14ac:dyDescent="0.25">
      <c r="A228" s="108" t="s">
        <v>205</v>
      </c>
      <c r="B228" s="109">
        <v>44104</v>
      </c>
      <c r="C228" s="108" t="s">
        <v>171</v>
      </c>
      <c r="G228" s="108" t="s">
        <v>141</v>
      </c>
      <c r="H228" s="108">
        <v>1049</v>
      </c>
      <c r="I228" s="108">
        <v>73.430000000000007</v>
      </c>
      <c r="J228" s="108">
        <v>1122.43</v>
      </c>
      <c r="K228" s="110" t="str">
        <f t="shared" si="3"/>
        <v>septiembre</v>
      </c>
    </row>
    <row r="229" spans="1:11" x14ac:dyDescent="0.25">
      <c r="A229" s="108" t="s">
        <v>206</v>
      </c>
      <c r="B229" s="109">
        <v>44104</v>
      </c>
      <c r="C229" s="108" t="s">
        <v>172</v>
      </c>
      <c r="G229" s="108" t="s">
        <v>145</v>
      </c>
      <c r="H229" s="108">
        <v>135</v>
      </c>
      <c r="I229" s="108">
        <v>9.4499999999999993</v>
      </c>
      <c r="J229" s="108">
        <v>144.44999999999999</v>
      </c>
      <c r="K229" s="110" t="str">
        <f t="shared" si="3"/>
        <v>septiembre</v>
      </c>
    </row>
    <row r="230" spans="1:11" x14ac:dyDescent="0.25">
      <c r="A230" s="108" t="s">
        <v>207</v>
      </c>
      <c r="B230" s="109">
        <v>44130</v>
      </c>
      <c r="C230" s="108" t="s">
        <v>140</v>
      </c>
      <c r="G230" s="108" t="s">
        <v>141</v>
      </c>
      <c r="H230" s="108">
        <v>180</v>
      </c>
      <c r="I230" s="108">
        <v>12.6</v>
      </c>
      <c r="J230" s="108">
        <v>192.6</v>
      </c>
      <c r="K230" s="110" t="str">
        <f t="shared" si="3"/>
        <v>octubre</v>
      </c>
    </row>
    <row r="231" spans="1:11" x14ac:dyDescent="0.25">
      <c r="A231" s="108" t="s">
        <v>208</v>
      </c>
      <c r="B231" s="109">
        <v>44129</v>
      </c>
      <c r="C231" s="108" t="s">
        <v>142</v>
      </c>
      <c r="G231" s="108" t="s">
        <v>145</v>
      </c>
      <c r="H231" s="108">
        <v>30</v>
      </c>
      <c r="I231" s="108">
        <v>2.1</v>
      </c>
      <c r="J231" s="108">
        <v>32.1</v>
      </c>
      <c r="K231" s="110" t="str">
        <f t="shared" si="3"/>
        <v>octubre</v>
      </c>
    </row>
    <row r="232" spans="1:11" x14ac:dyDescent="0.25">
      <c r="A232" s="108" t="s">
        <v>209</v>
      </c>
      <c r="B232" s="109">
        <v>44129</v>
      </c>
      <c r="C232" s="108" t="s">
        <v>144</v>
      </c>
      <c r="G232" s="108" t="s">
        <v>145</v>
      </c>
      <c r="H232" s="108">
        <v>1512</v>
      </c>
      <c r="I232" s="108">
        <v>105.84</v>
      </c>
      <c r="J232" s="108">
        <v>1617.84</v>
      </c>
      <c r="K232" s="110" t="str">
        <f t="shared" si="3"/>
        <v>octubre</v>
      </c>
    </row>
    <row r="233" spans="1:11" x14ac:dyDescent="0.25">
      <c r="A233" s="108" t="s">
        <v>210</v>
      </c>
      <c r="B233" s="109">
        <v>44129</v>
      </c>
      <c r="C233" s="108" t="s">
        <v>146</v>
      </c>
      <c r="G233" s="108" t="s">
        <v>145</v>
      </c>
      <c r="H233" s="108">
        <v>390</v>
      </c>
      <c r="I233" s="108">
        <v>27.3</v>
      </c>
      <c r="J233" s="108">
        <v>417.3</v>
      </c>
      <c r="K233" s="110" t="str">
        <f t="shared" si="3"/>
        <v>octubre</v>
      </c>
    </row>
    <row r="234" spans="1:11" x14ac:dyDescent="0.25">
      <c r="A234" s="108" t="s">
        <v>211</v>
      </c>
      <c r="B234" s="109">
        <v>44129</v>
      </c>
      <c r="C234" s="108" t="s">
        <v>147</v>
      </c>
      <c r="G234" s="108" t="s">
        <v>145</v>
      </c>
      <c r="H234" s="108">
        <v>90</v>
      </c>
      <c r="I234" s="108">
        <v>6.3</v>
      </c>
      <c r="J234" s="108">
        <v>96.3</v>
      </c>
      <c r="K234" s="110" t="str">
        <f t="shared" si="3"/>
        <v>octubre</v>
      </c>
    </row>
    <row r="235" spans="1:11" x14ac:dyDescent="0.25">
      <c r="A235" s="108" t="s">
        <v>212</v>
      </c>
      <c r="B235" s="109">
        <v>44128</v>
      </c>
      <c r="C235" s="108" t="s">
        <v>148</v>
      </c>
      <c r="G235" s="108" t="s">
        <v>145</v>
      </c>
      <c r="H235" s="108">
        <v>270</v>
      </c>
      <c r="I235" s="108">
        <v>18.899999999999999</v>
      </c>
      <c r="J235" s="108">
        <v>288.89999999999998</v>
      </c>
      <c r="K235" s="110" t="str">
        <f t="shared" si="3"/>
        <v>octubre</v>
      </c>
    </row>
    <row r="236" spans="1:11" x14ac:dyDescent="0.25">
      <c r="A236" s="108" t="s">
        <v>200</v>
      </c>
      <c r="B236" s="109">
        <v>44135</v>
      </c>
      <c r="C236" s="108" t="s">
        <v>149</v>
      </c>
      <c r="G236" s="108" t="s">
        <v>141</v>
      </c>
      <c r="H236" s="108">
        <v>290</v>
      </c>
      <c r="I236" s="108">
        <v>20.3</v>
      </c>
      <c r="J236" s="108">
        <v>310.3</v>
      </c>
      <c r="K236" s="110" t="str">
        <f t="shared" si="3"/>
        <v>octubre</v>
      </c>
    </row>
    <row r="237" spans="1:11" x14ac:dyDescent="0.25">
      <c r="A237" s="108" t="s">
        <v>201</v>
      </c>
      <c r="B237" s="109">
        <v>44135</v>
      </c>
      <c r="C237" s="108" t="s">
        <v>150</v>
      </c>
      <c r="G237" s="108" t="s">
        <v>143</v>
      </c>
      <c r="H237" s="108">
        <v>1170</v>
      </c>
      <c r="I237" s="108">
        <v>81.900000000000006</v>
      </c>
      <c r="J237" s="108">
        <v>1251.9000000000001</v>
      </c>
      <c r="K237" s="110" t="str">
        <f t="shared" si="3"/>
        <v>octubre</v>
      </c>
    </row>
    <row r="238" spans="1:11" x14ac:dyDescent="0.25">
      <c r="A238" s="108" t="s">
        <v>202</v>
      </c>
      <c r="B238" s="109">
        <v>44135</v>
      </c>
      <c r="C238" s="108" t="s">
        <v>151</v>
      </c>
      <c r="G238" s="108" t="s">
        <v>145</v>
      </c>
      <c r="H238" s="108">
        <v>60</v>
      </c>
      <c r="I238" s="108">
        <v>4.2</v>
      </c>
      <c r="J238" s="108">
        <v>64.2</v>
      </c>
      <c r="K238" s="110" t="str">
        <f t="shared" si="3"/>
        <v>octubre</v>
      </c>
    </row>
    <row r="239" spans="1:11" x14ac:dyDescent="0.25">
      <c r="A239" s="108" t="s">
        <v>203</v>
      </c>
      <c r="B239" s="109">
        <v>44135</v>
      </c>
      <c r="C239" s="108" t="s">
        <v>152</v>
      </c>
      <c r="G239" s="108" t="s">
        <v>145</v>
      </c>
      <c r="H239" s="108">
        <v>440</v>
      </c>
      <c r="I239" s="108">
        <v>30.8</v>
      </c>
      <c r="J239" s="108">
        <v>470.8</v>
      </c>
      <c r="K239" s="110" t="str">
        <f t="shared" si="3"/>
        <v>octubre</v>
      </c>
    </row>
    <row r="240" spans="1:11" x14ac:dyDescent="0.25">
      <c r="A240" s="108" t="s">
        <v>204</v>
      </c>
      <c r="B240" s="109">
        <v>44135</v>
      </c>
      <c r="C240" s="108" t="s">
        <v>153</v>
      </c>
      <c r="G240" s="108" t="s">
        <v>143</v>
      </c>
      <c r="H240" s="108">
        <v>560</v>
      </c>
      <c r="I240" s="108">
        <v>39.200000000000003</v>
      </c>
      <c r="J240" s="108">
        <v>599.20000000000005</v>
      </c>
      <c r="K240" s="110" t="str">
        <f t="shared" si="3"/>
        <v>octubre</v>
      </c>
    </row>
    <row r="241" spans="1:11" x14ac:dyDescent="0.25">
      <c r="A241" s="108" t="s">
        <v>205</v>
      </c>
      <c r="B241" s="109">
        <v>44135</v>
      </c>
      <c r="C241" s="108" t="s">
        <v>154</v>
      </c>
      <c r="G241" s="108" t="s">
        <v>141</v>
      </c>
      <c r="H241" s="108">
        <v>1049</v>
      </c>
      <c r="I241" s="108">
        <v>73.430000000000007</v>
      </c>
      <c r="J241" s="108">
        <v>1122.43</v>
      </c>
      <c r="K241" s="110" t="str">
        <f t="shared" si="3"/>
        <v>octubre</v>
      </c>
    </row>
    <row r="242" spans="1:11" x14ac:dyDescent="0.25">
      <c r="A242" s="108" t="s">
        <v>206</v>
      </c>
      <c r="B242" s="109">
        <v>44134</v>
      </c>
      <c r="C242" s="108" t="s">
        <v>155</v>
      </c>
      <c r="G242" s="108" t="s">
        <v>145</v>
      </c>
      <c r="H242" s="108">
        <v>135</v>
      </c>
      <c r="I242" s="108">
        <v>9.4499999999999993</v>
      </c>
      <c r="J242" s="108">
        <v>144.44999999999999</v>
      </c>
      <c r="K242" s="110" t="str">
        <f t="shared" si="3"/>
        <v>octubre</v>
      </c>
    </row>
    <row r="243" spans="1:11" x14ac:dyDescent="0.25">
      <c r="A243" s="108" t="s">
        <v>207</v>
      </c>
      <c r="B243" s="109">
        <v>44130</v>
      </c>
      <c r="C243" s="108" t="s">
        <v>156</v>
      </c>
      <c r="G243" s="108" t="s">
        <v>141</v>
      </c>
      <c r="H243" s="108">
        <v>180</v>
      </c>
      <c r="I243" s="108">
        <v>12.6</v>
      </c>
      <c r="J243" s="108">
        <v>192.6</v>
      </c>
      <c r="K243" s="110" t="str">
        <f t="shared" si="3"/>
        <v>octubre</v>
      </c>
    </row>
    <row r="244" spans="1:11" x14ac:dyDescent="0.25">
      <c r="A244" s="108" t="s">
        <v>208</v>
      </c>
      <c r="B244" s="109">
        <v>44129</v>
      </c>
      <c r="C244" s="108" t="s">
        <v>157</v>
      </c>
      <c r="G244" s="108" t="s">
        <v>145</v>
      </c>
      <c r="H244" s="108">
        <v>30</v>
      </c>
      <c r="I244" s="108">
        <v>2.1</v>
      </c>
      <c r="J244" s="108">
        <v>32.1</v>
      </c>
      <c r="K244" s="110" t="str">
        <f t="shared" si="3"/>
        <v>octubre</v>
      </c>
    </row>
    <row r="245" spans="1:11" x14ac:dyDescent="0.25">
      <c r="A245" s="108" t="s">
        <v>209</v>
      </c>
      <c r="B245" s="109">
        <v>44129</v>
      </c>
      <c r="C245" s="108" t="s">
        <v>158</v>
      </c>
      <c r="G245" s="108" t="s">
        <v>145</v>
      </c>
      <c r="H245" s="108">
        <v>1512</v>
      </c>
      <c r="I245" s="108">
        <v>105.84</v>
      </c>
      <c r="J245" s="108">
        <v>1617.84</v>
      </c>
      <c r="K245" s="110" t="str">
        <f t="shared" si="3"/>
        <v>octubre</v>
      </c>
    </row>
    <row r="246" spans="1:11" x14ac:dyDescent="0.25">
      <c r="A246" s="108" t="s">
        <v>210</v>
      </c>
      <c r="B246" s="109">
        <v>44129</v>
      </c>
      <c r="C246" s="108" t="s">
        <v>159</v>
      </c>
      <c r="G246" s="108" t="s">
        <v>145</v>
      </c>
      <c r="H246" s="108">
        <v>390</v>
      </c>
      <c r="I246" s="108">
        <v>27.3</v>
      </c>
      <c r="J246" s="108">
        <v>417.3</v>
      </c>
      <c r="K246" s="110" t="str">
        <f t="shared" si="3"/>
        <v>octubre</v>
      </c>
    </row>
    <row r="247" spans="1:11" x14ac:dyDescent="0.25">
      <c r="A247" s="108" t="s">
        <v>211</v>
      </c>
      <c r="B247" s="109">
        <v>44129</v>
      </c>
      <c r="C247" s="108" t="s">
        <v>160</v>
      </c>
      <c r="G247" s="108" t="s">
        <v>145</v>
      </c>
      <c r="H247" s="108">
        <v>90</v>
      </c>
      <c r="I247" s="108">
        <v>6.3</v>
      </c>
      <c r="J247" s="108">
        <v>96.3</v>
      </c>
      <c r="K247" s="110" t="str">
        <f t="shared" si="3"/>
        <v>octubre</v>
      </c>
    </row>
    <row r="248" spans="1:11" x14ac:dyDescent="0.25">
      <c r="A248" s="108" t="s">
        <v>212</v>
      </c>
      <c r="B248" s="109">
        <v>44128</v>
      </c>
      <c r="C248" s="108" t="s">
        <v>161</v>
      </c>
      <c r="G248" s="108" t="s">
        <v>145</v>
      </c>
      <c r="H248" s="108">
        <v>270</v>
      </c>
      <c r="I248" s="108">
        <v>18.899999999999999</v>
      </c>
      <c r="J248" s="108">
        <v>288.89999999999998</v>
      </c>
      <c r="K248" s="110" t="str">
        <f t="shared" si="3"/>
        <v>octubre</v>
      </c>
    </row>
    <row r="249" spans="1:11" x14ac:dyDescent="0.25">
      <c r="A249" s="108" t="s">
        <v>200</v>
      </c>
      <c r="B249" s="109">
        <v>44134</v>
      </c>
      <c r="C249" s="108" t="s">
        <v>162</v>
      </c>
      <c r="G249" s="108" t="s">
        <v>141</v>
      </c>
      <c r="H249" s="108">
        <v>290</v>
      </c>
      <c r="I249" s="108">
        <v>20.3</v>
      </c>
      <c r="J249" s="108">
        <v>310.3</v>
      </c>
      <c r="K249" s="110" t="str">
        <f t="shared" si="3"/>
        <v>octubre</v>
      </c>
    </row>
    <row r="250" spans="1:11" x14ac:dyDescent="0.25">
      <c r="A250" s="108" t="s">
        <v>201</v>
      </c>
      <c r="B250" s="109">
        <v>44134</v>
      </c>
      <c r="C250" s="108" t="s">
        <v>163</v>
      </c>
      <c r="G250" s="108" t="s">
        <v>143</v>
      </c>
      <c r="H250" s="108">
        <v>1170</v>
      </c>
      <c r="I250" s="108">
        <v>81.900000000000006</v>
      </c>
      <c r="J250" s="108">
        <v>1251.9000000000001</v>
      </c>
      <c r="K250" s="110" t="str">
        <f t="shared" si="3"/>
        <v>octubre</v>
      </c>
    </row>
    <row r="251" spans="1:11" x14ac:dyDescent="0.25">
      <c r="A251" s="108" t="s">
        <v>202</v>
      </c>
      <c r="B251" s="109">
        <v>44134</v>
      </c>
      <c r="C251" s="108" t="s">
        <v>164</v>
      </c>
      <c r="G251" s="108" t="s">
        <v>145</v>
      </c>
      <c r="H251" s="108">
        <v>60</v>
      </c>
      <c r="I251" s="108">
        <v>4.2</v>
      </c>
      <c r="J251" s="108">
        <v>64.2</v>
      </c>
      <c r="K251" s="110" t="str">
        <f t="shared" si="3"/>
        <v>octubre</v>
      </c>
    </row>
    <row r="252" spans="1:11" x14ac:dyDescent="0.25">
      <c r="A252" s="108" t="s">
        <v>203</v>
      </c>
      <c r="B252" s="109">
        <v>44165</v>
      </c>
      <c r="C252" s="108" t="s">
        <v>140</v>
      </c>
      <c r="G252" s="108" t="s">
        <v>145</v>
      </c>
      <c r="H252" s="108">
        <v>440</v>
      </c>
      <c r="I252" s="108">
        <v>30.8</v>
      </c>
      <c r="J252" s="108">
        <v>470.8</v>
      </c>
      <c r="K252" s="110" t="str">
        <f t="shared" si="3"/>
        <v>noviembre</v>
      </c>
    </row>
    <row r="253" spans="1:11" x14ac:dyDescent="0.25">
      <c r="A253" s="108" t="s">
        <v>204</v>
      </c>
      <c r="B253" s="109">
        <v>44165</v>
      </c>
      <c r="C253" s="108" t="s">
        <v>142</v>
      </c>
      <c r="G253" s="108" t="s">
        <v>143</v>
      </c>
      <c r="H253" s="108">
        <v>560</v>
      </c>
      <c r="I253" s="108">
        <v>39.200000000000003</v>
      </c>
      <c r="J253" s="108">
        <v>599.20000000000005</v>
      </c>
      <c r="K253" s="110" t="str">
        <f t="shared" si="3"/>
        <v>noviembre</v>
      </c>
    </row>
    <row r="254" spans="1:11" x14ac:dyDescent="0.25">
      <c r="A254" s="108" t="s">
        <v>205</v>
      </c>
      <c r="B254" s="109">
        <v>44165</v>
      </c>
      <c r="C254" s="108" t="s">
        <v>144</v>
      </c>
      <c r="G254" s="108" t="s">
        <v>141</v>
      </c>
      <c r="H254" s="108">
        <v>1049</v>
      </c>
      <c r="I254" s="108">
        <v>73.430000000000007</v>
      </c>
      <c r="J254" s="108">
        <v>1122.43</v>
      </c>
      <c r="K254" s="110" t="str">
        <f t="shared" si="3"/>
        <v>noviembre</v>
      </c>
    </row>
    <row r="255" spans="1:11" x14ac:dyDescent="0.25">
      <c r="A255" s="108" t="s">
        <v>206</v>
      </c>
      <c r="B255" s="109">
        <v>44165</v>
      </c>
      <c r="C255" s="108" t="s">
        <v>146</v>
      </c>
      <c r="G255" s="108" t="s">
        <v>145</v>
      </c>
      <c r="H255" s="108">
        <v>135</v>
      </c>
      <c r="I255" s="108">
        <v>9.4499999999999993</v>
      </c>
      <c r="J255" s="108">
        <v>144.44999999999999</v>
      </c>
      <c r="K255" s="110" t="str">
        <f t="shared" si="3"/>
        <v>noviembre</v>
      </c>
    </row>
    <row r="256" spans="1:11" x14ac:dyDescent="0.25">
      <c r="A256" s="108" t="s">
        <v>207</v>
      </c>
      <c r="B256" s="109">
        <v>44161</v>
      </c>
      <c r="C256" s="108" t="s">
        <v>147</v>
      </c>
      <c r="G256" s="108" t="s">
        <v>141</v>
      </c>
      <c r="H256" s="108">
        <v>180</v>
      </c>
      <c r="I256" s="108">
        <v>12.6</v>
      </c>
      <c r="J256" s="108">
        <v>192.6</v>
      </c>
      <c r="K256" s="110" t="str">
        <f t="shared" si="3"/>
        <v>noviembre</v>
      </c>
    </row>
    <row r="257" spans="1:11" x14ac:dyDescent="0.25">
      <c r="A257" s="108" t="s">
        <v>208</v>
      </c>
      <c r="B257" s="109">
        <v>44160</v>
      </c>
      <c r="C257" s="108" t="s">
        <v>148</v>
      </c>
      <c r="G257" s="108" t="s">
        <v>145</v>
      </c>
      <c r="H257" s="108">
        <v>30</v>
      </c>
      <c r="I257" s="108">
        <v>2.1</v>
      </c>
      <c r="J257" s="108">
        <v>32.1</v>
      </c>
      <c r="K257" s="110" t="str">
        <f t="shared" si="3"/>
        <v>noviembre</v>
      </c>
    </row>
    <row r="258" spans="1:11" x14ac:dyDescent="0.25">
      <c r="A258" s="108" t="s">
        <v>209</v>
      </c>
      <c r="B258" s="109">
        <v>44160</v>
      </c>
      <c r="C258" s="108" t="s">
        <v>149</v>
      </c>
      <c r="G258" s="108" t="s">
        <v>145</v>
      </c>
      <c r="H258" s="108">
        <v>1512</v>
      </c>
      <c r="I258" s="108">
        <v>105.84</v>
      </c>
      <c r="J258" s="108">
        <v>1617.84</v>
      </c>
      <c r="K258" s="110" t="str">
        <f t="shared" ref="K258:K321" si="4">TEXT(B258,"mmmmmmmmmmmmmm")</f>
        <v>noviembre</v>
      </c>
    </row>
    <row r="259" spans="1:11" x14ac:dyDescent="0.25">
      <c r="A259" s="108" t="s">
        <v>210</v>
      </c>
      <c r="B259" s="109">
        <v>44160</v>
      </c>
      <c r="C259" s="108" t="s">
        <v>150</v>
      </c>
      <c r="G259" s="108" t="s">
        <v>145</v>
      </c>
      <c r="H259" s="108">
        <v>390</v>
      </c>
      <c r="I259" s="108">
        <v>27.3</v>
      </c>
      <c r="J259" s="108">
        <v>417.3</v>
      </c>
      <c r="K259" s="110" t="str">
        <f t="shared" si="4"/>
        <v>noviembre</v>
      </c>
    </row>
    <row r="260" spans="1:11" x14ac:dyDescent="0.25">
      <c r="A260" s="108" t="s">
        <v>211</v>
      </c>
      <c r="B260" s="109">
        <v>44160</v>
      </c>
      <c r="C260" s="108" t="s">
        <v>151</v>
      </c>
      <c r="G260" s="108" t="s">
        <v>145</v>
      </c>
      <c r="H260" s="108">
        <v>90</v>
      </c>
      <c r="I260" s="108">
        <v>6.3</v>
      </c>
      <c r="J260" s="108">
        <v>96.3</v>
      </c>
      <c r="K260" s="110" t="str">
        <f t="shared" si="4"/>
        <v>noviembre</v>
      </c>
    </row>
    <row r="261" spans="1:11" x14ac:dyDescent="0.25">
      <c r="A261" s="108" t="s">
        <v>212</v>
      </c>
      <c r="B261" s="109">
        <v>44159</v>
      </c>
      <c r="C261" s="108" t="s">
        <v>152</v>
      </c>
      <c r="G261" s="108" t="s">
        <v>145</v>
      </c>
      <c r="H261" s="108">
        <v>270</v>
      </c>
      <c r="I261" s="108">
        <v>18.899999999999999</v>
      </c>
      <c r="J261" s="108">
        <v>288.89999999999998</v>
      </c>
      <c r="K261" s="110" t="str">
        <f t="shared" si="4"/>
        <v>noviembre</v>
      </c>
    </row>
    <row r="262" spans="1:11" x14ac:dyDescent="0.25">
      <c r="A262" s="108" t="s">
        <v>200</v>
      </c>
      <c r="B262" s="109">
        <v>44159</v>
      </c>
      <c r="C262" s="108" t="s">
        <v>153</v>
      </c>
      <c r="G262" s="108" t="s">
        <v>141</v>
      </c>
      <c r="H262" s="108">
        <v>290</v>
      </c>
      <c r="I262" s="108">
        <v>20.3</v>
      </c>
      <c r="J262" s="108">
        <v>310.3</v>
      </c>
      <c r="K262" s="110" t="str">
        <f t="shared" si="4"/>
        <v>noviembre</v>
      </c>
    </row>
    <row r="263" spans="1:11" x14ac:dyDescent="0.25">
      <c r="A263" s="108" t="s">
        <v>201</v>
      </c>
      <c r="B263" s="109">
        <v>44159</v>
      </c>
      <c r="C263" s="108" t="s">
        <v>154</v>
      </c>
      <c r="G263" s="108" t="s">
        <v>143</v>
      </c>
      <c r="H263" s="108">
        <v>1170</v>
      </c>
      <c r="I263" s="108">
        <v>81.900000000000006</v>
      </c>
      <c r="J263" s="108">
        <v>1251.9000000000001</v>
      </c>
      <c r="K263" s="110" t="str">
        <f t="shared" si="4"/>
        <v>noviembre</v>
      </c>
    </row>
    <row r="264" spans="1:11" x14ac:dyDescent="0.25">
      <c r="A264" s="108" t="s">
        <v>202</v>
      </c>
      <c r="B264" s="109">
        <v>44159</v>
      </c>
      <c r="C264" s="108" t="s">
        <v>155</v>
      </c>
      <c r="G264" s="108" t="s">
        <v>145</v>
      </c>
      <c r="H264" s="108">
        <v>60</v>
      </c>
      <c r="I264" s="108">
        <v>4.2</v>
      </c>
      <c r="J264" s="108">
        <v>64.2</v>
      </c>
      <c r="K264" s="110" t="str">
        <f t="shared" si="4"/>
        <v>noviembre</v>
      </c>
    </row>
    <row r="265" spans="1:11" x14ac:dyDescent="0.25">
      <c r="A265" s="108" t="s">
        <v>203</v>
      </c>
      <c r="B265" s="109">
        <v>44159</v>
      </c>
      <c r="C265" s="108" t="s">
        <v>156</v>
      </c>
      <c r="G265" s="108" t="s">
        <v>145</v>
      </c>
      <c r="H265" s="108">
        <v>440</v>
      </c>
      <c r="I265" s="108">
        <v>30.8</v>
      </c>
      <c r="J265" s="108">
        <v>470.8</v>
      </c>
      <c r="K265" s="110" t="str">
        <f t="shared" si="4"/>
        <v>noviembre</v>
      </c>
    </row>
    <row r="266" spans="1:11" x14ac:dyDescent="0.25">
      <c r="A266" s="108" t="s">
        <v>204</v>
      </c>
      <c r="B266" s="109">
        <v>44196</v>
      </c>
      <c r="C266" s="108" t="s">
        <v>140</v>
      </c>
      <c r="G266" s="108" t="s">
        <v>143</v>
      </c>
      <c r="H266" s="108">
        <v>560</v>
      </c>
      <c r="I266" s="108">
        <v>39.200000000000003</v>
      </c>
      <c r="J266" s="108">
        <v>599.20000000000005</v>
      </c>
      <c r="K266" s="110" t="str">
        <f t="shared" si="4"/>
        <v>diciembre</v>
      </c>
    </row>
    <row r="267" spans="1:11" x14ac:dyDescent="0.25">
      <c r="A267" s="108" t="s">
        <v>205</v>
      </c>
      <c r="B267" s="109">
        <v>44196</v>
      </c>
      <c r="C267" s="108" t="s">
        <v>142</v>
      </c>
      <c r="G267" s="108" t="s">
        <v>141</v>
      </c>
      <c r="H267" s="108">
        <v>1049</v>
      </c>
      <c r="I267" s="108">
        <v>73.430000000000007</v>
      </c>
      <c r="J267" s="108">
        <v>1122.43</v>
      </c>
      <c r="K267" s="110" t="str">
        <f t="shared" si="4"/>
        <v>diciembre</v>
      </c>
    </row>
    <row r="268" spans="1:11" x14ac:dyDescent="0.25">
      <c r="A268" s="108" t="s">
        <v>206</v>
      </c>
      <c r="B268" s="109">
        <v>44195</v>
      </c>
      <c r="C268" s="108" t="s">
        <v>144</v>
      </c>
      <c r="G268" s="108" t="s">
        <v>145</v>
      </c>
      <c r="H268" s="108">
        <v>135</v>
      </c>
      <c r="I268" s="108">
        <v>9.4499999999999993</v>
      </c>
      <c r="J268" s="108">
        <v>144.44999999999999</v>
      </c>
      <c r="K268" s="110" t="str">
        <f t="shared" si="4"/>
        <v>diciembre</v>
      </c>
    </row>
    <row r="269" spans="1:11" x14ac:dyDescent="0.25">
      <c r="A269" s="108" t="s">
        <v>207</v>
      </c>
      <c r="B269" s="109">
        <v>44191</v>
      </c>
      <c r="C269" s="108" t="s">
        <v>146</v>
      </c>
      <c r="G269" s="108" t="s">
        <v>141</v>
      </c>
      <c r="H269" s="108">
        <v>180</v>
      </c>
      <c r="I269" s="108">
        <v>12.6</v>
      </c>
      <c r="J269" s="108">
        <v>192.6</v>
      </c>
      <c r="K269" s="110" t="str">
        <f t="shared" si="4"/>
        <v>diciembre</v>
      </c>
    </row>
    <row r="270" spans="1:11" x14ac:dyDescent="0.25">
      <c r="A270" s="108" t="s">
        <v>208</v>
      </c>
      <c r="B270" s="109">
        <v>44190</v>
      </c>
      <c r="C270" s="108" t="s">
        <v>147</v>
      </c>
      <c r="G270" s="108" t="s">
        <v>145</v>
      </c>
      <c r="H270" s="108">
        <v>30</v>
      </c>
      <c r="I270" s="108">
        <v>2.1</v>
      </c>
      <c r="J270" s="108">
        <v>32.1</v>
      </c>
      <c r="K270" s="110" t="str">
        <f t="shared" si="4"/>
        <v>diciembre</v>
      </c>
    </row>
    <row r="271" spans="1:11" x14ac:dyDescent="0.25">
      <c r="A271" s="108" t="s">
        <v>209</v>
      </c>
      <c r="B271" s="109">
        <v>44190</v>
      </c>
      <c r="C271" s="108" t="s">
        <v>148</v>
      </c>
      <c r="G271" s="108" t="s">
        <v>145</v>
      </c>
      <c r="H271" s="108">
        <v>1512</v>
      </c>
      <c r="I271" s="108">
        <v>105.84</v>
      </c>
      <c r="J271" s="108">
        <v>1617.84</v>
      </c>
      <c r="K271" s="110" t="str">
        <f t="shared" si="4"/>
        <v>diciembre</v>
      </c>
    </row>
    <row r="272" spans="1:11" x14ac:dyDescent="0.25">
      <c r="A272" s="108" t="s">
        <v>210</v>
      </c>
      <c r="B272" s="109">
        <v>44190</v>
      </c>
      <c r="C272" s="108" t="s">
        <v>149</v>
      </c>
      <c r="G272" s="108" t="s">
        <v>145</v>
      </c>
      <c r="H272" s="108">
        <v>390</v>
      </c>
      <c r="I272" s="108">
        <v>27.3</v>
      </c>
      <c r="J272" s="108">
        <v>417.3</v>
      </c>
      <c r="K272" s="110" t="str">
        <f t="shared" si="4"/>
        <v>diciembre</v>
      </c>
    </row>
    <row r="273" spans="1:11" x14ac:dyDescent="0.25">
      <c r="A273" s="108" t="s">
        <v>211</v>
      </c>
      <c r="B273" s="109">
        <v>44190</v>
      </c>
      <c r="C273" s="108" t="s">
        <v>150</v>
      </c>
      <c r="G273" s="108" t="s">
        <v>145</v>
      </c>
      <c r="H273" s="108">
        <v>90</v>
      </c>
      <c r="I273" s="108">
        <v>6.3</v>
      </c>
      <c r="J273" s="108">
        <v>96.3</v>
      </c>
      <c r="K273" s="110" t="str">
        <f t="shared" si="4"/>
        <v>diciembre</v>
      </c>
    </row>
    <row r="274" spans="1:11" x14ac:dyDescent="0.25">
      <c r="A274" s="108" t="s">
        <v>212</v>
      </c>
      <c r="B274" s="109">
        <v>44189</v>
      </c>
      <c r="C274" s="108" t="s">
        <v>151</v>
      </c>
      <c r="G274" s="108" t="s">
        <v>145</v>
      </c>
      <c r="H274" s="108">
        <v>270</v>
      </c>
      <c r="I274" s="108">
        <v>18.899999999999999</v>
      </c>
      <c r="J274" s="108">
        <v>288.89999999999998</v>
      </c>
      <c r="K274" s="110" t="str">
        <f t="shared" si="4"/>
        <v>diciembre</v>
      </c>
    </row>
    <row r="275" spans="1:11" x14ac:dyDescent="0.25">
      <c r="A275" s="108" t="s">
        <v>200</v>
      </c>
      <c r="B275" s="109">
        <v>44195</v>
      </c>
      <c r="C275" s="108" t="s">
        <v>152</v>
      </c>
      <c r="G275" s="108" t="s">
        <v>141</v>
      </c>
      <c r="H275" s="108">
        <v>290</v>
      </c>
      <c r="I275" s="108">
        <v>20.3</v>
      </c>
      <c r="J275" s="108">
        <v>310.3</v>
      </c>
      <c r="K275" s="110" t="str">
        <f t="shared" si="4"/>
        <v>diciembre</v>
      </c>
    </row>
    <row r="276" spans="1:11" x14ac:dyDescent="0.25">
      <c r="A276" s="108" t="s">
        <v>201</v>
      </c>
      <c r="B276" s="109">
        <v>44195</v>
      </c>
      <c r="C276" s="108" t="s">
        <v>153</v>
      </c>
      <c r="G276" s="108" t="s">
        <v>143</v>
      </c>
      <c r="H276" s="108">
        <v>1170</v>
      </c>
      <c r="I276" s="108">
        <v>81.900000000000006</v>
      </c>
      <c r="J276" s="108">
        <v>1251.9000000000001</v>
      </c>
      <c r="K276" s="110" t="str">
        <f t="shared" si="4"/>
        <v>diciembre</v>
      </c>
    </row>
    <row r="277" spans="1:11" x14ac:dyDescent="0.25">
      <c r="A277" s="108" t="s">
        <v>202</v>
      </c>
      <c r="B277" s="109">
        <v>44195</v>
      </c>
      <c r="C277" s="108" t="s">
        <v>154</v>
      </c>
      <c r="G277" s="108" t="s">
        <v>145</v>
      </c>
      <c r="H277" s="108">
        <v>60</v>
      </c>
      <c r="I277" s="108">
        <v>4.2</v>
      </c>
      <c r="J277" s="108">
        <v>64.2</v>
      </c>
      <c r="K277" s="110" t="str">
        <f t="shared" si="4"/>
        <v>diciembre</v>
      </c>
    </row>
    <row r="278" spans="1:11" x14ac:dyDescent="0.25">
      <c r="A278" s="108" t="s">
        <v>203</v>
      </c>
      <c r="B278" s="109">
        <v>44195</v>
      </c>
      <c r="C278" s="108" t="s">
        <v>155</v>
      </c>
      <c r="G278" s="108" t="s">
        <v>145</v>
      </c>
      <c r="H278" s="108">
        <v>440</v>
      </c>
      <c r="I278" s="108">
        <v>30.8</v>
      </c>
      <c r="J278" s="108">
        <v>470.8</v>
      </c>
      <c r="K278" s="110" t="str">
        <f t="shared" si="4"/>
        <v>diciembre</v>
      </c>
    </row>
    <row r="279" spans="1:11" x14ac:dyDescent="0.25">
      <c r="A279" s="108" t="s">
        <v>204</v>
      </c>
      <c r="B279" s="109">
        <v>44195</v>
      </c>
      <c r="C279" s="108" t="s">
        <v>156</v>
      </c>
      <c r="G279" s="108" t="s">
        <v>143</v>
      </c>
      <c r="H279" s="108">
        <v>560</v>
      </c>
      <c r="I279" s="108">
        <v>39.200000000000003</v>
      </c>
      <c r="J279" s="108">
        <v>599.20000000000005</v>
      </c>
      <c r="K279" s="110" t="str">
        <f t="shared" si="4"/>
        <v>diciembre</v>
      </c>
    </row>
    <row r="280" spans="1:11" x14ac:dyDescent="0.25">
      <c r="A280" s="108" t="s">
        <v>205</v>
      </c>
      <c r="B280" s="109">
        <v>44195</v>
      </c>
      <c r="C280" s="108" t="s">
        <v>157</v>
      </c>
      <c r="G280" s="108" t="s">
        <v>141</v>
      </c>
      <c r="H280" s="108">
        <v>1049</v>
      </c>
      <c r="I280" s="108">
        <v>73.430000000000007</v>
      </c>
      <c r="J280" s="108">
        <v>1122.43</v>
      </c>
      <c r="K280" s="110" t="str">
        <f t="shared" si="4"/>
        <v>diciembre</v>
      </c>
    </row>
    <row r="281" spans="1:11" x14ac:dyDescent="0.25">
      <c r="A281" s="108" t="s">
        <v>206</v>
      </c>
      <c r="B281" s="109">
        <v>44195</v>
      </c>
      <c r="C281" s="108" t="s">
        <v>158</v>
      </c>
      <c r="G281" s="108" t="s">
        <v>145</v>
      </c>
      <c r="H281" s="108">
        <v>135</v>
      </c>
      <c r="I281" s="108">
        <v>9.4499999999999993</v>
      </c>
      <c r="J281" s="108">
        <v>144.44999999999999</v>
      </c>
      <c r="K281" s="110" t="str">
        <f t="shared" si="4"/>
        <v>diciembre</v>
      </c>
    </row>
    <row r="282" spans="1:11" x14ac:dyDescent="0.25">
      <c r="A282" s="108" t="s">
        <v>207</v>
      </c>
      <c r="B282" s="109">
        <v>44191</v>
      </c>
      <c r="C282" s="108" t="s">
        <v>159</v>
      </c>
      <c r="G282" s="108" t="s">
        <v>141</v>
      </c>
      <c r="H282" s="108">
        <v>180</v>
      </c>
      <c r="I282" s="108">
        <v>12.6</v>
      </c>
      <c r="J282" s="108">
        <v>192.6</v>
      </c>
      <c r="K282" s="110" t="str">
        <f t="shared" si="4"/>
        <v>diciembre</v>
      </c>
    </row>
    <row r="283" spans="1:11" x14ac:dyDescent="0.25">
      <c r="A283" s="108" t="s">
        <v>208</v>
      </c>
      <c r="B283" s="109">
        <v>44190</v>
      </c>
      <c r="C283" s="108" t="s">
        <v>160</v>
      </c>
      <c r="G283" s="108" t="s">
        <v>145</v>
      </c>
      <c r="H283" s="108">
        <v>30</v>
      </c>
      <c r="I283" s="108">
        <v>2.1</v>
      </c>
      <c r="J283" s="108">
        <v>32.1</v>
      </c>
      <c r="K283" s="110" t="str">
        <f t="shared" si="4"/>
        <v>diciembre</v>
      </c>
    </row>
    <row r="284" spans="1:11" x14ac:dyDescent="0.25">
      <c r="A284" s="108" t="s">
        <v>209</v>
      </c>
      <c r="B284" s="109">
        <v>44190</v>
      </c>
      <c r="C284" s="108" t="s">
        <v>161</v>
      </c>
      <c r="G284" s="108" t="s">
        <v>145</v>
      </c>
      <c r="H284" s="108">
        <v>1512</v>
      </c>
      <c r="I284" s="108">
        <v>105.84</v>
      </c>
      <c r="J284" s="108">
        <v>1617.84</v>
      </c>
      <c r="K284" s="110" t="str">
        <f t="shared" si="4"/>
        <v>diciembre</v>
      </c>
    </row>
    <row r="285" spans="1:11" x14ac:dyDescent="0.25">
      <c r="A285" s="108" t="s">
        <v>210</v>
      </c>
      <c r="B285" s="109">
        <v>44190</v>
      </c>
      <c r="C285" s="108" t="s">
        <v>162</v>
      </c>
      <c r="G285" s="108" t="s">
        <v>145</v>
      </c>
      <c r="H285" s="108">
        <v>390</v>
      </c>
      <c r="I285" s="108">
        <v>27.3</v>
      </c>
      <c r="J285" s="108">
        <v>417.3</v>
      </c>
      <c r="K285" s="110" t="str">
        <f t="shared" si="4"/>
        <v>diciembre</v>
      </c>
    </row>
    <row r="286" spans="1:11" x14ac:dyDescent="0.25">
      <c r="A286" s="108" t="s">
        <v>211</v>
      </c>
      <c r="B286" s="109">
        <v>44190</v>
      </c>
      <c r="C286" s="108" t="s">
        <v>163</v>
      </c>
      <c r="G286" s="108" t="s">
        <v>145</v>
      </c>
      <c r="H286" s="108">
        <v>90</v>
      </c>
      <c r="I286" s="108">
        <v>6.3</v>
      </c>
      <c r="J286" s="108">
        <v>96.3</v>
      </c>
      <c r="K286" s="110" t="str">
        <f t="shared" si="4"/>
        <v>diciembre</v>
      </c>
    </row>
    <row r="287" spans="1:11" x14ac:dyDescent="0.25">
      <c r="A287" s="108" t="s">
        <v>212</v>
      </c>
      <c r="B287" s="109">
        <v>44190</v>
      </c>
      <c r="C287" s="108" t="s">
        <v>164</v>
      </c>
      <c r="G287" s="108" t="s">
        <v>145</v>
      </c>
      <c r="H287" s="108">
        <v>270</v>
      </c>
      <c r="I287" s="108">
        <v>18.899999999999999</v>
      </c>
      <c r="J287" s="108">
        <v>288.89999999999998</v>
      </c>
      <c r="K287" s="110" t="str">
        <f t="shared" si="4"/>
        <v>diciembre</v>
      </c>
    </row>
    <row r="288" spans="1:11" x14ac:dyDescent="0.25">
      <c r="A288" s="108" t="s">
        <v>200</v>
      </c>
      <c r="B288" s="109">
        <v>43861</v>
      </c>
      <c r="C288" s="108" t="s">
        <v>140</v>
      </c>
      <c r="G288" s="108" t="s">
        <v>141</v>
      </c>
      <c r="H288" s="108">
        <v>290</v>
      </c>
      <c r="I288" s="108">
        <v>20.3</v>
      </c>
      <c r="J288" s="108">
        <v>310.3</v>
      </c>
      <c r="K288" s="110" t="str">
        <f t="shared" si="4"/>
        <v>enero</v>
      </c>
    </row>
    <row r="289" spans="1:11" x14ac:dyDescent="0.25">
      <c r="A289" s="108" t="s">
        <v>201</v>
      </c>
      <c r="B289" s="109">
        <v>43861</v>
      </c>
      <c r="C289" s="108" t="s">
        <v>142</v>
      </c>
      <c r="G289" s="108" t="s">
        <v>143</v>
      </c>
      <c r="H289" s="108">
        <v>1170</v>
      </c>
      <c r="I289" s="108">
        <v>81.900000000000006</v>
      </c>
      <c r="J289" s="108">
        <v>1251.9000000000001</v>
      </c>
      <c r="K289" s="110" t="str">
        <f t="shared" si="4"/>
        <v>enero</v>
      </c>
    </row>
    <row r="290" spans="1:11" x14ac:dyDescent="0.25">
      <c r="A290" s="108" t="s">
        <v>202</v>
      </c>
      <c r="B290" s="109">
        <v>43861</v>
      </c>
      <c r="C290" s="108" t="s">
        <v>144</v>
      </c>
      <c r="G290" s="108" t="s">
        <v>145</v>
      </c>
      <c r="H290" s="108">
        <v>60</v>
      </c>
      <c r="I290" s="108">
        <v>4.2</v>
      </c>
      <c r="J290" s="108">
        <v>64.2</v>
      </c>
      <c r="K290" s="110" t="str">
        <f t="shared" si="4"/>
        <v>enero</v>
      </c>
    </row>
    <row r="291" spans="1:11" x14ac:dyDescent="0.25">
      <c r="A291" s="108" t="s">
        <v>203</v>
      </c>
      <c r="B291" s="109">
        <v>43861</v>
      </c>
      <c r="C291" s="108" t="s">
        <v>146</v>
      </c>
      <c r="G291" s="108" t="s">
        <v>145</v>
      </c>
      <c r="H291" s="108">
        <v>440</v>
      </c>
      <c r="I291" s="108">
        <v>30.8</v>
      </c>
      <c r="J291" s="108">
        <v>470.8</v>
      </c>
      <c r="K291" s="110" t="str">
        <f t="shared" si="4"/>
        <v>enero</v>
      </c>
    </row>
    <row r="292" spans="1:11" x14ac:dyDescent="0.25">
      <c r="A292" s="108" t="s">
        <v>204</v>
      </c>
      <c r="B292" s="109">
        <v>43861</v>
      </c>
      <c r="C292" s="108" t="s">
        <v>147</v>
      </c>
      <c r="G292" s="108" t="s">
        <v>143</v>
      </c>
      <c r="H292" s="108">
        <v>560</v>
      </c>
      <c r="I292" s="108">
        <v>39.200000000000003</v>
      </c>
      <c r="J292" s="108">
        <v>599.20000000000005</v>
      </c>
      <c r="K292" s="110" t="str">
        <f t="shared" si="4"/>
        <v>enero</v>
      </c>
    </row>
    <row r="293" spans="1:11" x14ac:dyDescent="0.25">
      <c r="A293" s="108" t="s">
        <v>205</v>
      </c>
      <c r="B293" s="109">
        <v>43861</v>
      </c>
      <c r="C293" s="108" t="s">
        <v>148</v>
      </c>
      <c r="G293" s="108" t="s">
        <v>141</v>
      </c>
      <c r="H293" s="108">
        <v>1049</v>
      </c>
      <c r="I293" s="108">
        <v>73.430000000000007</v>
      </c>
      <c r="J293" s="108">
        <v>1122.43</v>
      </c>
      <c r="K293" s="110" t="str">
        <f t="shared" si="4"/>
        <v>enero</v>
      </c>
    </row>
    <row r="294" spans="1:11" x14ac:dyDescent="0.25">
      <c r="A294" s="108" t="s">
        <v>206</v>
      </c>
      <c r="B294" s="109">
        <v>43860</v>
      </c>
      <c r="C294" s="108" t="s">
        <v>149</v>
      </c>
      <c r="G294" s="108" t="s">
        <v>145</v>
      </c>
      <c r="H294" s="108">
        <v>135</v>
      </c>
      <c r="I294" s="108">
        <v>9.4499999999999993</v>
      </c>
      <c r="J294" s="108">
        <v>144.44999999999999</v>
      </c>
      <c r="K294" s="110" t="str">
        <f t="shared" si="4"/>
        <v>enero</v>
      </c>
    </row>
    <row r="295" spans="1:11" x14ac:dyDescent="0.25">
      <c r="A295" s="108" t="s">
        <v>207</v>
      </c>
      <c r="B295" s="109">
        <v>43856</v>
      </c>
      <c r="C295" s="108" t="s">
        <v>150</v>
      </c>
      <c r="G295" s="108" t="s">
        <v>141</v>
      </c>
      <c r="H295" s="108">
        <v>180</v>
      </c>
      <c r="I295" s="108">
        <v>12.6</v>
      </c>
      <c r="J295" s="108">
        <v>192.6</v>
      </c>
      <c r="K295" s="110" t="str">
        <f t="shared" si="4"/>
        <v>enero</v>
      </c>
    </row>
    <row r="296" spans="1:11" x14ac:dyDescent="0.25">
      <c r="A296" s="108" t="s">
        <v>208</v>
      </c>
      <c r="B296" s="109">
        <v>43855</v>
      </c>
      <c r="C296" s="108" t="s">
        <v>151</v>
      </c>
      <c r="G296" s="108" t="s">
        <v>145</v>
      </c>
      <c r="H296" s="108">
        <v>30</v>
      </c>
      <c r="I296" s="108">
        <v>2.1</v>
      </c>
      <c r="J296" s="108">
        <v>32.1</v>
      </c>
      <c r="K296" s="110" t="str">
        <f t="shared" si="4"/>
        <v>enero</v>
      </c>
    </row>
    <row r="297" spans="1:11" x14ac:dyDescent="0.25">
      <c r="A297" s="108" t="s">
        <v>209</v>
      </c>
      <c r="B297" s="109">
        <v>43855</v>
      </c>
      <c r="C297" s="108" t="s">
        <v>152</v>
      </c>
      <c r="G297" s="108" t="s">
        <v>145</v>
      </c>
      <c r="H297" s="108">
        <v>1512</v>
      </c>
      <c r="I297" s="108">
        <v>105.84</v>
      </c>
      <c r="J297" s="108">
        <v>1617.84</v>
      </c>
      <c r="K297" s="110" t="str">
        <f t="shared" si="4"/>
        <v>enero</v>
      </c>
    </row>
    <row r="298" spans="1:11" x14ac:dyDescent="0.25">
      <c r="A298" s="108" t="s">
        <v>210</v>
      </c>
      <c r="B298" s="109">
        <v>43855</v>
      </c>
      <c r="C298" s="108" t="s">
        <v>153</v>
      </c>
      <c r="G298" s="108" t="s">
        <v>145</v>
      </c>
      <c r="H298" s="108">
        <v>390</v>
      </c>
      <c r="I298" s="108">
        <v>27.3</v>
      </c>
      <c r="J298" s="108">
        <v>417.3</v>
      </c>
      <c r="K298" s="110" t="str">
        <f t="shared" si="4"/>
        <v>enero</v>
      </c>
    </row>
    <row r="299" spans="1:11" x14ac:dyDescent="0.25">
      <c r="A299" s="108" t="s">
        <v>211</v>
      </c>
      <c r="B299" s="109">
        <v>43855</v>
      </c>
      <c r="C299" s="108" t="s">
        <v>154</v>
      </c>
      <c r="G299" s="108" t="s">
        <v>145</v>
      </c>
      <c r="H299" s="108">
        <v>90</v>
      </c>
      <c r="I299" s="108">
        <v>6.3</v>
      </c>
      <c r="J299" s="108">
        <v>96.3</v>
      </c>
      <c r="K299" s="110" t="str">
        <f t="shared" si="4"/>
        <v>enero</v>
      </c>
    </row>
    <row r="300" spans="1:11" x14ac:dyDescent="0.25">
      <c r="A300" s="108" t="s">
        <v>212</v>
      </c>
      <c r="B300" s="109">
        <v>43854</v>
      </c>
      <c r="C300" s="108" t="s">
        <v>155</v>
      </c>
      <c r="G300" s="108" t="s">
        <v>145</v>
      </c>
      <c r="H300" s="108">
        <v>270</v>
      </c>
      <c r="I300" s="108">
        <v>18.899999999999999</v>
      </c>
      <c r="J300" s="108">
        <v>288.89999999999998</v>
      </c>
      <c r="K300" s="110" t="str">
        <f t="shared" si="4"/>
        <v>enero</v>
      </c>
    </row>
    <row r="301" spans="1:11" x14ac:dyDescent="0.25">
      <c r="A301" s="108" t="s">
        <v>200</v>
      </c>
      <c r="B301" s="109">
        <v>43860</v>
      </c>
      <c r="C301" s="108" t="s">
        <v>156</v>
      </c>
      <c r="G301" s="108" t="s">
        <v>141</v>
      </c>
      <c r="H301" s="108">
        <v>290</v>
      </c>
      <c r="I301" s="108">
        <v>20.3</v>
      </c>
      <c r="J301" s="108">
        <v>310.3</v>
      </c>
      <c r="K301" s="110" t="str">
        <f t="shared" si="4"/>
        <v>enero</v>
      </c>
    </row>
    <row r="302" spans="1:11" x14ac:dyDescent="0.25">
      <c r="A302" s="108" t="s">
        <v>201</v>
      </c>
      <c r="B302" s="109">
        <v>43860</v>
      </c>
      <c r="C302" s="108" t="s">
        <v>157</v>
      </c>
      <c r="G302" s="108" t="s">
        <v>143</v>
      </c>
      <c r="H302" s="108">
        <v>1170</v>
      </c>
      <c r="I302" s="108">
        <v>81.900000000000006</v>
      </c>
      <c r="J302" s="108">
        <v>1251.9000000000001</v>
      </c>
      <c r="K302" s="110" t="str">
        <f t="shared" si="4"/>
        <v>enero</v>
      </c>
    </row>
    <row r="303" spans="1:11" x14ac:dyDescent="0.25">
      <c r="A303" s="108" t="s">
        <v>202</v>
      </c>
      <c r="B303" s="109">
        <v>43860</v>
      </c>
      <c r="C303" s="108" t="s">
        <v>158</v>
      </c>
      <c r="G303" s="108" t="s">
        <v>145</v>
      </c>
      <c r="H303" s="108">
        <v>60</v>
      </c>
      <c r="I303" s="108">
        <v>4.2</v>
      </c>
      <c r="J303" s="108">
        <v>64.2</v>
      </c>
      <c r="K303" s="110" t="str">
        <f t="shared" si="4"/>
        <v>enero</v>
      </c>
    </row>
    <row r="304" spans="1:11" x14ac:dyDescent="0.25">
      <c r="A304" s="108" t="s">
        <v>203</v>
      </c>
      <c r="B304" s="109">
        <v>43860</v>
      </c>
      <c r="C304" s="108" t="s">
        <v>159</v>
      </c>
      <c r="G304" s="108" t="s">
        <v>145</v>
      </c>
      <c r="H304" s="108">
        <v>440</v>
      </c>
      <c r="I304" s="108">
        <v>30.8</v>
      </c>
      <c r="J304" s="108">
        <v>470.8</v>
      </c>
      <c r="K304" s="110" t="str">
        <f t="shared" si="4"/>
        <v>enero</v>
      </c>
    </row>
    <row r="305" spans="1:11" x14ac:dyDescent="0.25">
      <c r="A305" s="108" t="s">
        <v>204</v>
      </c>
      <c r="B305" s="109">
        <v>43860</v>
      </c>
      <c r="C305" s="108" t="s">
        <v>160</v>
      </c>
      <c r="G305" s="108" t="s">
        <v>143</v>
      </c>
      <c r="H305" s="108">
        <v>560</v>
      </c>
      <c r="I305" s="108">
        <v>39.200000000000003</v>
      </c>
      <c r="J305" s="108">
        <v>599.20000000000005</v>
      </c>
      <c r="K305" s="110" t="str">
        <f t="shared" si="4"/>
        <v>enero</v>
      </c>
    </row>
    <row r="306" spans="1:11" x14ac:dyDescent="0.25">
      <c r="A306" s="108" t="s">
        <v>205</v>
      </c>
      <c r="B306" s="109">
        <v>43860</v>
      </c>
      <c r="C306" s="108" t="s">
        <v>161</v>
      </c>
      <c r="G306" s="108" t="s">
        <v>141</v>
      </c>
      <c r="H306" s="108">
        <v>1049</v>
      </c>
      <c r="I306" s="108">
        <v>73.430000000000007</v>
      </c>
      <c r="J306" s="108">
        <v>1122.43</v>
      </c>
      <c r="K306" s="110" t="str">
        <f t="shared" si="4"/>
        <v>enero</v>
      </c>
    </row>
    <row r="307" spans="1:11" x14ac:dyDescent="0.25">
      <c r="A307" s="108" t="s">
        <v>206</v>
      </c>
      <c r="B307" s="109">
        <v>43860</v>
      </c>
      <c r="C307" s="108" t="s">
        <v>162</v>
      </c>
      <c r="G307" s="108" t="s">
        <v>145</v>
      </c>
      <c r="H307" s="108">
        <v>135</v>
      </c>
      <c r="I307" s="108">
        <v>9.4499999999999993</v>
      </c>
      <c r="J307" s="108">
        <v>144.44999999999999</v>
      </c>
      <c r="K307" s="110" t="str">
        <f t="shared" si="4"/>
        <v>enero</v>
      </c>
    </row>
    <row r="308" spans="1:11" x14ac:dyDescent="0.25">
      <c r="A308" s="108" t="s">
        <v>207</v>
      </c>
      <c r="B308" s="109">
        <v>43856</v>
      </c>
      <c r="C308" s="108" t="s">
        <v>163</v>
      </c>
      <c r="G308" s="108" t="s">
        <v>141</v>
      </c>
      <c r="H308" s="108">
        <v>180</v>
      </c>
      <c r="I308" s="108">
        <v>12.6</v>
      </c>
      <c r="J308" s="108">
        <v>192.6</v>
      </c>
      <c r="K308" s="110" t="str">
        <f t="shared" si="4"/>
        <v>enero</v>
      </c>
    </row>
    <row r="309" spans="1:11" x14ac:dyDescent="0.25">
      <c r="A309" s="108" t="s">
        <v>208</v>
      </c>
      <c r="B309" s="109">
        <v>43855</v>
      </c>
      <c r="C309" s="108" t="s">
        <v>164</v>
      </c>
      <c r="G309" s="108" t="s">
        <v>145</v>
      </c>
      <c r="H309" s="108">
        <v>30</v>
      </c>
      <c r="I309" s="108">
        <v>2.1</v>
      </c>
      <c r="J309" s="108">
        <v>32.1</v>
      </c>
      <c r="K309" s="110" t="str">
        <f t="shared" si="4"/>
        <v>enero</v>
      </c>
    </row>
    <row r="310" spans="1:11" x14ac:dyDescent="0.25">
      <c r="A310" s="108" t="s">
        <v>209</v>
      </c>
      <c r="B310" s="109">
        <v>43855</v>
      </c>
      <c r="C310" s="108" t="s">
        <v>165</v>
      </c>
      <c r="G310" s="108" t="s">
        <v>145</v>
      </c>
      <c r="H310" s="108">
        <v>1512</v>
      </c>
      <c r="I310" s="108">
        <v>105.84</v>
      </c>
      <c r="J310" s="108">
        <v>1617.84</v>
      </c>
      <c r="K310" s="110" t="str">
        <f t="shared" si="4"/>
        <v>enero</v>
      </c>
    </row>
    <row r="311" spans="1:11" x14ac:dyDescent="0.25">
      <c r="A311" s="108" t="s">
        <v>210</v>
      </c>
      <c r="B311" s="109">
        <v>43855</v>
      </c>
      <c r="C311" s="108" t="s">
        <v>166</v>
      </c>
      <c r="G311" s="108" t="s">
        <v>145</v>
      </c>
      <c r="H311" s="108">
        <v>390</v>
      </c>
      <c r="I311" s="108">
        <v>27.3</v>
      </c>
      <c r="J311" s="108">
        <v>417.3</v>
      </c>
      <c r="K311" s="110" t="str">
        <f t="shared" si="4"/>
        <v>enero</v>
      </c>
    </row>
    <row r="312" spans="1:11" x14ac:dyDescent="0.25">
      <c r="A312" s="108" t="s">
        <v>211</v>
      </c>
      <c r="B312" s="109">
        <v>43855</v>
      </c>
      <c r="C312" s="108" t="s">
        <v>167</v>
      </c>
      <c r="G312" s="108" t="s">
        <v>145</v>
      </c>
      <c r="H312" s="108">
        <v>90</v>
      </c>
      <c r="I312" s="108">
        <v>6.3</v>
      </c>
      <c r="J312" s="108">
        <v>96.3</v>
      </c>
      <c r="K312" s="110" t="str">
        <f t="shared" si="4"/>
        <v>enero</v>
      </c>
    </row>
    <row r="313" spans="1:11" x14ac:dyDescent="0.25">
      <c r="A313" s="108" t="s">
        <v>212</v>
      </c>
      <c r="B313" s="109">
        <v>43854</v>
      </c>
      <c r="C313" s="108" t="s">
        <v>168</v>
      </c>
      <c r="G313" s="108" t="s">
        <v>145</v>
      </c>
      <c r="H313" s="108">
        <v>270</v>
      </c>
      <c r="I313" s="108">
        <v>18.899999999999999</v>
      </c>
      <c r="J313" s="108">
        <v>288.89999999999998</v>
      </c>
      <c r="K313" s="110" t="str">
        <f t="shared" si="4"/>
        <v>enero</v>
      </c>
    </row>
    <row r="314" spans="1:11" x14ac:dyDescent="0.25">
      <c r="A314" s="108" t="s">
        <v>200</v>
      </c>
      <c r="B314" s="109">
        <v>43861</v>
      </c>
      <c r="C314" s="108" t="s">
        <v>169</v>
      </c>
      <c r="G314" s="108" t="s">
        <v>141</v>
      </c>
      <c r="H314" s="108">
        <v>290</v>
      </c>
      <c r="I314" s="108">
        <v>20.3</v>
      </c>
      <c r="J314" s="108">
        <v>310.3</v>
      </c>
      <c r="K314" s="110" t="str">
        <f t="shared" si="4"/>
        <v>enero</v>
      </c>
    </row>
    <row r="315" spans="1:11" x14ac:dyDescent="0.25">
      <c r="A315" s="108" t="s">
        <v>201</v>
      </c>
      <c r="B315" s="109">
        <v>43861</v>
      </c>
      <c r="C315" s="108" t="s">
        <v>170</v>
      </c>
      <c r="G315" s="108" t="s">
        <v>143</v>
      </c>
      <c r="H315" s="108">
        <v>1170</v>
      </c>
      <c r="I315" s="108">
        <v>81.900000000000006</v>
      </c>
      <c r="J315" s="108">
        <v>1251.9000000000001</v>
      </c>
      <c r="K315" s="110" t="str">
        <f t="shared" si="4"/>
        <v>enero</v>
      </c>
    </row>
    <row r="316" spans="1:11" x14ac:dyDescent="0.25">
      <c r="A316" s="108" t="s">
        <v>202</v>
      </c>
      <c r="B316" s="109">
        <v>43861</v>
      </c>
      <c r="C316" s="108" t="s">
        <v>171</v>
      </c>
      <c r="G316" s="108" t="s">
        <v>145</v>
      </c>
      <c r="H316" s="108">
        <v>60</v>
      </c>
      <c r="I316" s="108">
        <v>4.2</v>
      </c>
      <c r="J316" s="108">
        <v>64.2</v>
      </c>
      <c r="K316" s="110" t="str">
        <f t="shared" si="4"/>
        <v>enero</v>
      </c>
    </row>
    <row r="317" spans="1:11" x14ac:dyDescent="0.25">
      <c r="A317" s="108" t="s">
        <v>203</v>
      </c>
      <c r="B317" s="109">
        <v>43861</v>
      </c>
      <c r="C317" s="108" t="s">
        <v>172</v>
      </c>
      <c r="G317" s="108" t="s">
        <v>145</v>
      </c>
      <c r="H317" s="108">
        <v>440</v>
      </c>
      <c r="I317" s="108">
        <v>30.8</v>
      </c>
      <c r="J317" s="108">
        <v>470.8</v>
      </c>
      <c r="K317" s="110" t="str">
        <f t="shared" si="4"/>
        <v>enero</v>
      </c>
    </row>
    <row r="318" spans="1:11" x14ac:dyDescent="0.25">
      <c r="A318" s="108" t="s">
        <v>204</v>
      </c>
      <c r="B318" s="109">
        <v>43861</v>
      </c>
      <c r="C318" s="108" t="s">
        <v>173</v>
      </c>
      <c r="G318" s="108" t="s">
        <v>143</v>
      </c>
      <c r="H318" s="108">
        <v>560</v>
      </c>
      <c r="I318" s="108">
        <v>39.200000000000003</v>
      </c>
      <c r="J318" s="108">
        <v>599.20000000000005</v>
      </c>
      <c r="K318" s="110" t="str">
        <f t="shared" si="4"/>
        <v>enero</v>
      </c>
    </row>
    <row r="319" spans="1:11" x14ac:dyDescent="0.25">
      <c r="A319" s="108" t="s">
        <v>205</v>
      </c>
      <c r="B319" s="109">
        <v>43861</v>
      </c>
      <c r="C319" s="108" t="s">
        <v>174</v>
      </c>
      <c r="G319" s="108" t="s">
        <v>141</v>
      </c>
      <c r="H319" s="108">
        <v>1049</v>
      </c>
      <c r="I319" s="108">
        <v>73.430000000000007</v>
      </c>
      <c r="J319" s="108">
        <v>1122.43</v>
      </c>
      <c r="K319" s="110" t="str">
        <f t="shared" si="4"/>
        <v>enero</v>
      </c>
    </row>
    <row r="320" spans="1:11" x14ac:dyDescent="0.25">
      <c r="A320" s="108" t="s">
        <v>206</v>
      </c>
      <c r="B320" s="109">
        <v>43860</v>
      </c>
      <c r="C320" s="108" t="s">
        <v>175</v>
      </c>
      <c r="G320" s="108" t="s">
        <v>145</v>
      </c>
      <c r="H320" s="108">
        <v>135</v>
      </c>
      <c r="I320" s="108">
        <v>9.4499999999999993</v>
      </c>
      <c r="J320" s="108">
        <v>144.44999999999999</v>
      </c>
      <c r="K320" s="110" t="str">
        <f t="shared" si="4"/>
        <v>enero</v>
      </c>
    </row>
    <row r="321" spans="1:11" x14ac:dyDescent="0.25">
      <c r="A321" s="108" t="s">
        <v>207</v>
      </c>
      <c r="B321" s="109">
        <v>43856</v>
      </c>
      <c r="C321" s="108" t="s">
        <v>176</v>
      </c>
      <c r="G321" s="108" t="s">
        <v>141</v>
      </c>
      <c r="H321" s="108">
        <v>180</v>
      </c>
      <c r="I321" s="108">
        <v>12.6</v>
      </c>
      <c r="J321" s="108">
        <v>192.6</v>
      </c>
      <c r="K321" s="110" t="str">
        <f t="shared" si="4"/>
        <v>enero</v>
      </c>
    </row>
    <row r="322" spans="1:11" x14ac:dyDescent="0.25">
      <c r="A322" s="108" t="s">
        <v>208</v>
      </c>
      <c r="B322" s="109">
        <v>43855</v>
      </c>
      <c r="C322" s="108" t="s">
        <v>177</v>
      </c>
      <c r="G322" s="108" t="s">
        <v>145</v>
      </c>
      <c r="H322" s="108">
        <v>30</v>
      </c>
      <c r="I322" s="108">
        <v>2.1</v>
      </c>
      <c r="J322" s="108">
        <v>32.1</v>
      </c>
      <c r="K322" s="110" t="str">
        <f t="shared" ref="K322:K365" si="5">TEXT(B322,"mmmmmmmmmmmmmm")</f>
        <v>enero</v>
      </c>
    </row>
    <row r="323" spans="1:11" x14ac:dyDescent="0.25">
      <c r="A323" s="108" t="s">
        <v>209</v>
      </c>
      <c r="B323" s="109">
        <v>43855</v>
      </c>
      <c r="C323" s="108" t="s">
        <v>178</v>
      </c>
      <c r="G323" s="108" t="s">
        <v>145</v>
      </c>
      <c r="H323" s="108">
        <v>1512</v>
      </c>
      <c r="I323" s="108">
        <v>105.84</v>
      </c>
      <c r="J323" s="108">
        <v>1617.84</v>
      </c>
      <c r="K323" s="110" t="str">
        <f t="shared" si="5"/>
        <v>enero</v>
      </c>
    </row>
    <row r="324" spans="1:11" x14ac:dyDescent="0.25">
      <c r="A324" s="108" t="s">
        <v>210</v>
      </c>
      <c r="B324" s="109">
        <v>43855</v>
      </c>
      <c r="C324" s="108" t="s">
        <v>179</v>
      </c>
      <c r="G324" s="108" t="s">
        <v>145</v>
      </c>
      <c r="H324" s="108">
        <v>390</v>
      </c>
      <c r="I324" s="108">
        <v>27.3</v>
      </c>
      <c r="J324" s="108">
        <v>417.3</v>
      </c>
      <c r="K324" s="110" t="str">
        <f t="shared" si="5"/>
        <v>enero</v>
      </c>
    </row>
    <row r="325" spans="1:11" x14ac:dyDescent="0.25">
      <c r="A325" s="108" t="s">
        <v>211</v>
      </c>
      <c r="B325" s="109">
        <v>43855</v>
      </c>
      <c r="C325" s="108" t="s">
        <v>180</v>
      </c>
      <c r="G325" s="108" t="s">
        <v>145</v>
      </c>
      <c r="H325" s="108">
        <v>90</v>
      </c>
      <c r="I325" s="108">
        <v>6.3</v>
      </c>
      <c r="J325" s="108">
        <v>96.3</v>
      </c>
      <c r="K325" s="110" t="str">
        <f t="shared" si="5"/>
        <v>enero</v>
      </c>
    </row>
    <row r="326" spans="1:11" x14ac:dyDescent="0.25">
      <c r="A326" s="108" t="s">
        <v>212</v>
      </c>
      <c r="B326" s="109">
        <v>43854</v>
      </c>
      <c r="C326" s="108" t="s">
        <v>181</v>
      </c>
      <c r="G326" s="108" t="s">
        <v>145</v>
      </c>
      <c r="H326" s="108">
        <v>270</v>
      </c>
      <c r="I326" s="108">
        <v>18.899999999999999</v>
      </c>
      <c r="J326" s="108">
        <v>288.89999999999998</v>
      </c>
      <c r="K326" s="110" t="str">
        <f t="shared" si="5"/>
        <v>enero</v>
      </c>
    </row>
    <row r="327" spans="1:11" x14ac:dyDescent="0.25">
      <c r="A327" s="108" t="s">
        <v>200</v>
      </c>
      <c r="B327" s="109">
        <v>43861</v>
      </c>
      <c r="C327" s="108" t="s">
        <v>140</v>
      </c>
      <c r="G327" s="108" t="s">
        <v>141</v>
      </c>
      <c r="H327" s="108">
        <v>290</v>
      </c>
      <c r="I327" s="108">
        <v>20.3</v>
      </c>
      <c r="J327" s="108">
        <v>310.3</v>
      </c>
      <c r="K327" s="110" t="str">
        <f t="shared" si="5"/>
        <v>enero</v>
      </c>
    </row>
    <row r="328" spans="1:11" x14ac:dyDescent="0.25">
      <c r="A328" s="108" t="s">
        <v>201</v>
      </c>
      <c r="B328" s="109">
        <v>43861</v>
      </c>
      <c r="C328" s="108" t="s">
        <v>142</v>
      </c>
      <c r="G328" s="108" t="s">
        <v>143</v>
      </c>
      <c r="H328" s="108">
        <v>1170</v>
      </c>
      <c r="I328" s="108">
        <v>81.900000000000006</v>
      </c>
      <c r="J328" s="108">
        <v>1251.9000000000001</v>
      </c>
      <c r="K328" s="110" t="str">
        <f t="shared" si="5"/>
        <v>enero</v>
      </c>
    </row>
    <row r="329" spans="1:11" x14ac:dyDescent="0.25">
      <c r="A329" s="108" t="s">
        <v>202</v>
      </c>
      <c r="B329" s="109">
        <v>43861</v>
      </c>
      <c r="C329" s="108" t="s">
        <v>144</v>
      </c>
      <c r="G329" s="108" t="s">
        <v>145</v>
      </c>
      <c r="H329" s="108">
        <v>60</v>
      </c>
      <c r="I329" s="108">
        <v>4.2</v>
      </c>
      <c r="J329" s="108">
        <v>64.2</v>
      </c>
      <c r="K329" s="110" t="str">
        <f t="shared" si="5"/>
        <v>enero</v>
      </c>
    </row>
    <row r="330" spans="1:11" x14ac:dyDescent="0.25">
      <c r="A330" s="108" t="s">
        <v>203</v>
      </c>
      <c r="B330" s="109">
        <v>43861</v>
      </c>
      <c r="C330" s="108" t="s">
        <v>146</v>
      </c>
      <c r="G330" s="108" t="s">
        <v>145</v>
      </c>
      <c r="H330" s="108">
        <v>440</v>
      </c>
      <c r="I330" s="108">
        <v>30.8</v>
      </c>
      <c r="J330" s="108">
        <v>470.8</v>
      </c>
      <c r="K330" s="110" t="str">
        <f t="shared" si="5"/>
        <v>enero</v>
      </c>
    </row>
    <row r="331" spans="1:11" x14ac:dyDescent="0.25">
      <c r="A331" s="108" t="s">
        <v>204</v>
      </c>
      <c r="B331" s="109">
        <v>43861</v>
      </c>
      <c r="C331" s="108" t="s">
        <v>147</v>
      </c>
      <c r="G331" s="108" t="s">
        <v>143</v>
      </c>
      <c r="H331" s="108">
        <v>560</v>
      </c>
      <c r="I331" s="108">
        <v>39.200000000000003</v>
      </c>
      <c r="J331" s="108">
        <v>599.20000000000005</v>
      </c>
      <c r="K331" s="110" t="str">
        <f t="shared" si="5"/>
        <v>enero</v>
      </c>
    </row>
    <row r="332" spans="1:11" x14ac:dyDescent="0.25">
      <c r="A332" s="108" t="s">
        <v>205</v>
      </c>
      <c r="B332" s="109">
        <v>43861</v>
      </c>
      <c r="C332" s="108" t="s">
        <v>148</v>
      </c>
      <c r="G332" s="108" t="s">
        <v>141</v>
      </c>
      <c r="H332" s="108">
        <v>1049</v>
      </c>
      <c r="I332" s="108">
        <v>73.430000000000007</v>
      </c>
      <c r="J332" s="108">
        <v>1122.43</v>
      </c>
      <c r="K332" s="110" t="str">
        <f t="shared" si="5"/>
        <v>enero</v>
      </c>
    </row>
    <row r="333" spans="1:11" x14ac:dyDescent="0.25">
      <c r="A333" s="108" t="s">
        <v>206</v>
      </c>
      <c r="B333" s="109">
        <v>43860</v>
      </c>
      <c r="C333" s="108" t="s">
        <v>149</v>
      </c>
      <c r="G333" s="108" t="s">
        <v>145</v>
      </c>
      <c r="H333" s="108">
        <v>135</v>
      </c>
      <c r="I333" s="108">
        <v>9.4499999999999993</v>
      </c>
      <c r="J333" s="108">
        <v>144.44999999999999</v>
      </c>
      <c r="K333" s="110" t="str">
        <f t="shared" si="5"/>
        <v>enero</v>
      </c>
    </row>
    <row r="334" spans="1:11" x14ac:dyDescent="0.25">
      <c r="A334" s="108" t="s">
        <v>207</v>
      </c>
      <c r="B334" s="109">
        <v>43856</v>
      </c>
      <c r="C334" s="108" t="s">
        <v>150</v>
      </c>
      <c r="G334" s="108" t="s">
        <v>141</v>
      </c>
      <c r="H334" s="108">
        <v>180</v>
      </c>
      <c r="I334" s="108">
        <v>12.6</v>
      </c>
      <c r="J334" s="108">
        <v>192.6</v>
      </c>
      <c r="K334" s="110" t="str">
        <f t="shared" si="5"/>
        <v>enero</v>
      </c>
    </row>
    <row r="335" spans="1:11" x14ac:dyDescent="0.25">
      <c r="A335" s="108" t="s">
        <v>208</v>
      </c>
      <c r="B335" s="109">
        <v>43855</v>
      </c>
      <c r="C335" s="108" t="s">
        <v>151</v>
      </c>
      <c r="G335" s="108" t="s">
        <v>145</v>
      </c>
      <c r="H335" s="108">
        <v>30</v>
      </c>
      <c r="I335" s="108">
        <v>2.1</v>
      </c>
      <c r="J335" s="108">
        <v>32.1</v>
      </c>
      <c r="K335" s="110" t="str">
        <f t="shared" si="5"/>
        <v>enero</v>
      </c>
    </row>
    <row r="336" spans="1:11" x14ac:dyDescent="0.25">
      <c r="A336" s="108" t="s">
        <v>209</v>
      </c>
      <c r="B336" s="109">
        <v>43855</v>
      </c>
      <c r="C336" s="108" t="s">
        <v>152</v>
      </c>
      <c r="G336" s="108" t="s">
        <v>145</v>
      </c>
      <c r="H336" s="108">
        <v>1512</v>
      </c>
      <c r="I336" s="108">
        <v>105.84</v>
      </c>
      <c r="J336" s="108">
        <v>1617.84</v>
      </c>
      <c r="K336" s="110" t="str">
        <f t="shared" si="5"/>
        <v>enero</v>
      </c>
    </row>
    <row r="337" spans="1:11" x14ac:dyDescent="0.25">
      <c r="A337" s="108" t="s">
        <v>210</v>
      </c>
      <c r="B337" s="109">
        <v>43855</v>
      </c>
      <c r="C337" s="108" t="s">
        <v>153</v>
      </c>
      <c r="G337" s="108" t="s">
        <v>145</v>
      </c>
      <c r="H337" s="108">
        <v>390</v>
      </c>
      <c r="I337" s="108">
        <v>27.3</v>
      </c>
      <c r="J337" s="108">
        <v>417.3</v>
      </c>
      <c r="K337" s="110" t="str">
        <f t="shared" si="5"/>
        <v>enero</v>
      </c>
    </row>
    <row r="338" spans="1:11" x14ac:dyDescent="0.25">
      <c r="A338" s="108" t="s">
        <v>211</v>
      </c>
      <c r="B338" s="109">
        <v>43855</v>
      </c>
      <c r="C338" s="108" t="s">
        <v>154</v>
      </c>
      <c r="G338" s="108" t="s">
        <v>145</v>
      </c>
      <c r="H338" s="108">
        <v>90</v>
      </c>
      <c r="I338" s="108">
        <v>6.3</v>
      </c>
      <c r="J338" s="108">
        <v>96.3</v>
      </c>
      <c r="K338" s="110" t="str">
        <f t="shared" si="5"/>
        <v>enero</v>
      </c>
    </row>
    <row r="339" spans="1:11" x14ac:dyDescent="0.25">
      <c r="A339" s="108" t="s">
        <v>212</v>
      </c>
      <c r="B339" s="109">
        <v>43854</v>
      </c>
      <c r="C339" s="108" t="s">
        <v>155</v>
      </c>
      <c r="G339" s="108" t="s">
        <v>145</v>
      </c>
      <c r="H339" s="108">
        <v>270</v>
      </c>
      <c r="I339" s="108">
        <v>18.899999999999999</v>
      </c>
      <c r="J339" s="108">
        <v>288.89999999999998</v>
      </c>
      <c r="K339" s="110" t="str">
        <f t="shared" si="5"/>
        <v>enero</v>
      </c>
    </row>
    <row r="340" spans="1:11" x14ac:dyDescent="0.25">
      <c r="A340" s="108" t="s">
        <v>200</v>
      </c>
      <c r="B340" s="109">
        <v>43860</v>
      </c>
      <c r="C340" s="108" t="s">
        <v>156</v>
      </c>
      <c r="G340" s="108" t="s">
        <v>141</v>
      </c>
      <c r="H340" s="108">
        <v>290</v>
      </c>
      <c r="I340" s="108">
        <v>20.3</v>
      </c>
      <c r="J340" s="108">
        <v>310.3</v>
      </c>
      <c r="K340" s="110" t="str">
        <f t="shared" si="5"/>
        <v>enero</v>
      </c>
    </row>
    <row r="341" spans="1:11" x14ac:dyDescent="0.25">
      <c r="A341" s="108" t="s">
        <v>201</v>
      </c>
      <c r="B341" s="109">
        <v>43860</v>
      </c>
      <c r="C341" s="108" t="s">
        <v>157</v>
      </c>
      <c r="G341" s="108" t="s">
        <v>143</v>
      </c>
      <c r="H341" s="108">
        <v>1170</v>
      </c>
      <c r="I341" s="108">
        <v>81.900000000000006</v>
      </c>
      <c r="J341" s="108">
        <v>1251.9000000000001</v>
      </c>
      <c r="K341" s="110" t="str">
        <f t="shared" si="5"/>
        <v>enero</v>
      </c>
    </row>
    <row r="342" spans="1:11" x14ac:dyDescent="0.25">
      <c r="A342" s="108" t="s">
        <v>202</v>
      </c>
      <c r="B342" s="109">
        <v>43860</v>
      </c>
      <c r="C342" s="108" t="s">
        <v>158</v>
      </c>
      <c r="G342" s="108" t="s">
        <v>145</v>
      </c>
      <c r="H342" s="108">
        <v>60</v>
      </c>
      <c r="I342" s="108">
        <v>4.2</v>
      </c>
      <c r="J342" s="108">
        <v>64.2</v>
      </c>
      <c r="K342" s="110" t="str">
        <f t="shared" si="5"/>
        <v>enero</v>
      </c>
    </row>
    <row r="343" spans="1:11" x14ac:dyDescent="0.25">
      <c r="A343" s="108" t="s">
        <v>203</v>
      </c>
      <c r="B343" s="109">
        <v>43860</v>
      </c>
      <c r="C343" s="108" t="s">
        <v>159</v>
      </c>
      <c r="G343" s="108" t="s">
        <v>145</v>
      </c>
      <c r="H343" s="108">
        <v>440</v>
      </c>
      <c r="I343" s="108">
        <v>30.8</v>
      </c>
      <c r="J343" s="108">
        <v>470.8</v>
      </c>
      <c r="K343" s="110" t="str">
        <f t="shared" si="5"/>
        <v>enero</v>
      </c>
    </row>
    <row r="344" spans="1:11" x14ac:dyDescent="0.25">
      <c r="A344" s="108" t="s">
        <v>204</v>
      </c>
      <c r="B344" s="109">
        <v>43860</v>
      </c>
      <c r="C344" s="108" t="s">
        <v>160</v>
      </c>
      <c r="G344" s="108" t="s">
        <v>143</v>
      </c>
      <c r="H344" s="108">
        <v>560</v>
      </c>
      <c r="I344" s="108">
        <v>39.200000000000003</v>
      </c>
      <c r="J344" s="108">
        <v>599.20000000000005</v>
      </c>
      <c r="K344" s="110" t="str">
        <f t="shared" si="5"/>
        <v>enero</v>
      </c>
    </row>
    <row r="345" spans="1:11" x14ac:dyDescent="0.25">
      <c r="A345" s="108" t="s">
        <v>205</v>
      </c>
      <c r="B345" s="109">
        <v>43860</v>
      </c>
      <c r="C345" s="108" t="s">
        <v>161</v>
      </c>
      <c r="G345" s="108" t="s">
        <v>141</v>
      </c>
      <c r="H345" s="108">
        <v>1049</v>
      </c>
      <c r="I345" s="108">
        <v>73.430000000000007</v>
      </c>
      <c r="J345" s="108">
        <v>1122.43</v>
      </c>
      <c r="K345" s="110" t="str">
        <f t="shared" si="5"/>
        <v>enero</v>
      </c>
    </row>
    <row r="346" spans="1:11" x14ac:dyDescent="0.25">
      <c r="A346" s="108" t="s">
        <v>206</v>
      </c>
      <c r="B346" s="109">
        <v>43860</v>
      </c>
      <c r="C346" s="108" t="s">
        <v>162</v>
      </c>
      <c r="G346" s="108" t="s">
        <v>145</v>
      </c>
      <c r="H346" s="108">
        <v>135</v>
      </c>
      <c r="I346" s="108">
        <v>9.4499999999999993</v>
      </c>
      <c r="J346" s="108">
        <v>144.44999999999999</v>
      </c>
      <c r="K346" s="110" t="str">
        <f t="shared" si="5"/>
        <v>enero</v>
      </c>
    </row>
    <row r="347" spans="1:11" x14ac:dyDescent="0.25">
      <c r="A347" s="108" t="s">
        <v>207</v>
      </c>
      <c r="B347" s="109">
        <v>43856</v>
      </c>
      <c r="C347" s="108" t="s">
        <v>163</v>
      </c>
      <c r="G347" s="108" t="s">
        <v>141</v>
      </c>
      <c r="H347" s="108">
        <v>180</v>
      </c>
      <c r="I347" s="108">
        <v>12.6</v>
      </c>
      <c r="J347" s="108">
        <v>192.6</v>
      </c>
      <c r="K347" s="110" t="str">
        <f t="shared" si="5"/>
        <v>enero</v>
      </c>
    </row>
    <row r="348" spans="1:11" x14ac:dyDescent="0.25">
      <c r="A348" s="108" t="s">
        <v>208</v>
      </c>
      <c r="B348" s="109">
        <v>43855</v>
      </c>
      <c r="C348" s="108" t="s">
        <v>164</v>
      </c>
      <c r="G348" s="108" t="s">
        <v>145</v>
      </c>
      <c r="H348" s="108">
        <v>30</v>
      </c>
      <c r="I348" s="108">
        <v>2.1</v>
      </c>
      <c r="J348" s="108">
        <v>32.1</v>
      </c>
      <c r="K348" s="110" t="str">
        <f t="shared" si="5"/>
        <v>enero</v>
      </c>
    </row>
    <row r="349" spans="1:11" x14ac:dyDescent="0.25">
      <c r="A349" s="108" t="s">
        <v>209</v>
      </c>
      <c r="B349" s="109">
        <v>43855</v>
      </c>
      <c r="C349" s="108" t="s">
        <v>165</v>
      </c>
      <c r="G349" s="108" t="s">
        <v>145</v>
      </c>
      <c r="H349" s="108">
        <v>1512</v>
      </c>
      <c r="I349" s="108">
        <v>105.84</v>
      </c>
      <c r="J349" s="108">
        <v>1617.84</v>
      </c>
      <c r="K349" s="110" t="str">
        <f t="shared" si="5"/>
        <v>enero</v>
      </c>
    </row>
    <row r="350" spans="1:11" x14ac:dyDescent="0.25">
      <c r="A350" s="108" t="s">
        <v>210</v>
      </c>
      <c r="B350" s="109">
        <v>43855</v>
      </c>
      <c r="C350" s="108" t="s">
        <v>166</v>
      </c>
      <c r="G350" s="108" t="s">
        <v>145</v>
      </c>
      <c r="H350" s="108">
        <v>390</v>
      </c>
      <c r="I350" s="108">
        <v>27.3</v>
      </c>
      <c r="J350" s="108">
        <v>417.3</v>
      </c>
      <c r="K350" s="110" t="str">
        <f t="shared" si="5"/>
        <v>enero</v>
      </c>
    </row>
    <row r="351" spans="1:11" x14ac:dyDescent="0.25">
      <c r="A351" s="108" t="s">
        <v>211</v>
      </c>
      <c r="B351" s="109">
        <v>43855</v>
      </c>
      <c r="C351" s="108" t="s">
        <v>167</v>
      </c>
      <c r="G351" s="108" t="s">
        <v>145</v>
      </c>
      <c r="H351" s="108">
        <v>90</v>
      </c>
      <c r="I351" s="108">
        <v>6.3</v>
      </c>
      <c r="J351" s="108">
        <v>96.3</v>
      </c>
      <c r="K351" s="110" t="str">
        <f t="shared" si="5"/>
        <v>enero</v>
      </c>
    </row>
    <row r="352" spans="1:11" x14ac:dyDescent="0.25">
      <c r="A352" s="108" t="s">
        <v>212</v>
      </c>
      <c r="B352" s="109">
        <v>43854</v>
      </c>
      <c r="C352" s="108" t="s">
        <v>168</v>
      </c>
      <c r="G352" s="108" t="s">
        <v>145</v>
      </c>
      <c r="H352" s="108">
        <v>270</v>
      </c>
      <c r="I352" s="108">
        <v>18.899999999999999</v>
      </c>
      <c r="J352" s="108">
        <v>288.89999999999998</v>
      </c>
      <c r="K352" s="110" t="str">
        <f t="shared" si="5"/>
        <v>enero</v>
      </c>
    </row>
    <row r="353" spans="1:11" x14ac:dyDescent="0.25">
      <c r="A353" s="108" t="s">
        <v>200</v>
      </c>
      <c r="B353" s="109">
        <v>43861</v>
      </c>
      <c r="C353" s="108" t="s">
        <v>169</v>
      </c>
      <c r="G353" s="108" t="s">
        <v>141</v>
      </c>
      <c r="H353" s="108">
        <v>290</v>
      </c>
      <c r="I353" s="108">
        <v>20.3</v>
      </c>
      <c r="J353" s="108">
        <v>310.3</v>
      </c>
      <c r="K353" s="110" t="str">
        <f t="shared" si="5"/>
        <v>enero</v>
      </c>
    </row>
    <row r="354" spans="1:11" x14ac:dyDescent="0.25">
      <c r="A354" s="108" t="s">
        <v>201</v>
      </c>
      <c r="B354" s="109">
        <v>43861</v>
      </c>
      <c r="C354" s="108" t="s">
        <v>170</v>
      </c>
      <c r="G354" s="108" t="s">
        <v>143</v>
      </c>
      <c r="H354" s="108">
        <v>1170</v>
      </c>
      <c r="I354" s="108">
        <v>81.900000000000006</v>
      </c>
      <c r="J354" s="108">
        <v>1251.9000000000001</v>
      </c>
      <c r="K354" s="110" t="str">
        <f t="shared" si="5"/>
        <v>enero</v>
      </c>
    </row>
    <row r="355" spans="1:11" x14ac:dyDescent="0.25">
      <c r="A355" s="108" t="s">
        <v>202</v>
      </c>
      <c r="B355" s="109">
        <v>43861</v>
      </c>
      <c r="C355" s="108" t="s">
        <v>171</v>
      </c>
      <c r="G355" s="108" t="s">
        <v>145</v>
      </c>
      <c r="H355" s="108">
        <v>60</v>
      </c>
      <c r="I355" s="108">
        <v>4.2</v>
      </c>
      <c r="J355" s="108">
        <v>64.2</v>
      </c>
      <c r="K355" s="110" t="str">
        <f t="shared" si="5"/>
        <v>enero</v>
      </c>
    </row>
    <row r="356" spans="1:11" x14ac:dyDescent="0.25">
      <c r="A356" s="108" t="s">
        <v>203</v>
      </c>
      <c r="B356" s="109">
        <v>43861</v>
      </c>
      <c r="C356" s="108" t="s">
        <v>172</v>
      </c>
      <c r="G356" s="108" t="s">
        <v>145</v>
      </c>
      <c r="H356" s="108">
        <v>440</v>
      </c>
      <c r="I356" s="108">
        <v>30.8</v>
      </c>
      <c r="J356" s="108">
        <v>470.8</v>
      </c>
      <c r="K356" s="110" t="str">
        <f t="shared" si="5"/>
        <v>enero</v>
      </c>
    </row>
    <row r="357" spans="1:11" x14ac:dyDescent="0.25">
      <c r="A357" s="108" t="s">
        <v>204</v>
      </c>
      <c r="B357" s="109">
        <v>43861</v>
      </c>
      <c r="C357" s="108" t="s">
        <v>173</v>
      </c>
      <c r="G357" s="108" t="s">
        <v>143</v>
      </c>
      <c r="H357" s="108">
        <v>560</v>
      </c>
      <c r="I357" s="108">
        <v>39.200000000000003</v>
      </c>
      <c r="J357" s="108">
        <v>599.20000000000005</v>
      </c>
      <c r="K357" s="110" t="str">
        <f t="shared" si="5"/>
        <v>enero</v>
      </c>
    </row>
    <row r="358" spans="1:11" x14ac:dyDescent="0.25">
      <c r="A358" s="108" t="s">
        <v>205</v>
      </c>
      <c r="B358" s="109">
        <v>43861</v>
      </c>
      <c r="C358" s="108" t="s">
        <v>174</v>
      </c>
      <c r="G358" s="108" t="s">
        <v>141</v>
      </c>
      <c r="H358" s="108">
        <v>1049</v>
      </c>
      <c r="I358" s="108">
        <v>73.430000000000007</v>
      </c>
      <c r="J358" s="108">
        <v>1122.43</v>
      </c>
      <c r="K358" s="110" t="str">
        <f t="shared" si="5"/>
        <v>enero</v>
      </c>
    </row>
    <row r="359" spans="1:11" x14ac:dyDescent="0.25">
      <c r="A359" s="108" t="s">
        <v>206</v>
      </c>
      <c r="B359" s="109">
        <v>43860</v>
      </c>
      <c r="C359" s="108" t="s">
        <v>175</v>
      </c>
      <c r="G359" s="108" t="s">
        <v>145</v>
      </c>
      <c r="H359" s="108">
        <v>135</v>
      </c>
      <c r="I359" s="108">
        <v>9.4499999999999993</v>
      </c>
      <c r="J359" s="108">
        <v>144.44999999999999</v>
      </c>
      <c r="K359" s="110" t="str">
        <f t="shared" si="5"/>
        <v>enero</v>
      </c>
    </row>
    <row r="360" spans="1:11" x14ac:dyDescent="0.25">
      <c r="A360" s="108" t="s">
        <v>207</v>
      </c>
      <c r="B360" s="109">
        <v>43856</v>
      </c>
      <c r="C360" s="108" t="s">
        <v>176</v>
      </c>
      <c r="G360" s="108" t="s">
        <v>141</v>
      </c>
      <c r="H360" s="108">
        <v>180</v>
      </c>
      <c r="I360" s="108">
        <v>12.6</v>
      </c>
      <c r="J360" s="108">
        <v>192.6</v>
      </c>
      <c r="K360" s="110" t="str">
        <f t="shared" si="5"/>
        <v>enero</v>
      </c>
    </row>
    <row r="361" spans="1:11" x14ac:dyDescent="0.25">
      <c r="A361" s="108" t="s">
        <v>208</v>
      </c>
      <c r="B361" s="109">
        <v>43855</v>
      </c>
      <c r="C361" s="108" t="s">
        <v>177</v>
      </c>
      <c r="G361" s="108" t="s">
        <v>145</v>
      </c>
      <c r="H361" s="108">
        <v>30</v>
      </c>
      <c r="I361" s="108">
        <v>2.1</v>
      </c>
      <c r="J361" s="108">
        <v>32.1</v>
      </c>
      <c r="K361" s="110" t="str">
        <f t="shared" si="5"/>
        <v>enero</v>
      </c>
    </row>
    <row r="362" spans="1:11" x14ac:dyDescent="0.25">
      <c r="A362" s="108" t="s">
        <v>209</v>
      </c>
      <c r="B362" s="109">
        <v>43855</v>
      </c>
      <c r="C362" s="108" t="s">
        <v>178</v>
      </c>
      <c r="G362" s="108" t="s">
        <v>145</v>
      </c>
      <c r="H362" s="108">
        <v>1512</v>
      </c>
      <c r="I362" s="108">
        <v>105.84</v>
      </c>
      <c r="J362" s="108">
        <v>1617.84</v>
      </c>
      <c r="K362" s="110" t="str">
        <f t="shared" si="5"/>
        <v>enero</v>
      </c>
    </row>
    <row r="363" spans="1:11" x14ac:dyDescent="0.25">
      <c r="A363" s="108" t="s">
        <v>210</v>
      </c>
      <c r="B363" s="109">
        <v>43855</v>
      </c>
      <c r="C363" s="108" t="s">
        <v>179</v>
      </c>
      <c r="G363" s="108" t="s">
        <v>145</v>
      </c>
      <c r="H363" s="108">
        <v>390</v>
      </c>
      <c r="I363" s="108">
        <v>27.3</v>
      </c>
      <c r="J363" s="108">
        <v>417.3</v>
      </c>
      <c r="K363" s="110" t="str">
        <f t="shared" si="5"/>
        <v>enero</v>
      </c>
    </row>
    <row r="364" spans="1:11" x14ac:dyDescent="0.25">
      <c r="A364" s="108" t="s">
        <v>211</v>
      </c>
      <c r="B364" s="109">
        <v>43855</v>
      </c>
      <c r="C364" s="108" t="s">
        <v>180</v>
      </c>
      <c r="G364" s="108" t="s">
        <v>145</v>
      </c>
      <c r="H364" s="108">
        <v>90</v>
      </c>
      <c r="I364" s="108">
        <v>6.3</v>
      </c>
      <c r="J364" s="108">
        <v>96.3</v>
      </c>
      <c r="K364" s="110" t="str">
        <f t="shared" si="5"/>
        <v>enero</v>
      </c>
    </row>
    <row r="365" spans="1:11" x14ac:dyDescent="0.25">
      <c r="A365" s="108" t="s">
        <v>212</v>
      </c>
      <c r="B365" s="109">
        <v>43854</v>
      </c>
      <c r="C365" s="108" t="s">
        <v>181</v>
      </c>
      <c r="G365" s="108" t="s">
        <v>145</v>
      </c>
      <c r="H365" s="108">
        <v>270</v>
      </c>
      <c r="I365" s="108">
        <v>18.899999999999999</v>
      </c>
      <c r="J365" s="108">
        <v>288.89999999999998</v>
      </c>
      <c r="K365" s="110" t="str">
        <f t="shared" si="5"/>
        <v>enero</v>
      </c>
    </row>
    <row r="1048576" spans="2:2" x14ac:dyDescent="0.25">
      <c r="B1048576" s="109"/>
    </row>
  </sheetData>
  <autoFilter ref="A1:K287" xr:uid="{9D20AEF6-E7DC-439A-ABFB-2104894234FF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F3832-67A1-439E-AC80-35CAFB385783}">
  <sheetPr>
    <tabColor theme="0" tint="-0.249977111117893"/>
  </sheetPr>
  <dimension ref="A1:E400"/>
  <sheetViews>
    <sheetView showGridLines="0" zoomScale="120" zoomScaleNormal="120" workbookViewId="0">
      <selection activeCell="H26" sqref="H26"/>
    </sheetView>
  </sheetViews>
  <sheetFormatPr baseColWidth="10" defaultRowHeight="15" x14ac:dyDescent="0.25"/>
  <cols>
    <col min="1" max="1" width="22.42578125" style="108" customWidth="1"/>
    <col min="2" max="2" width="28.42578125" style="108" customWidth="1"/>
    <col min="3" max="3" width="11.42578125" style="108"/>
    <col min="4" max="4" width="11.42578125" style="124"/>
    <col min="5" max="16384" width="11.42578125" style="108"/>
  </cols>
  <sheetData>
    <row r="1" spans="1:5" x14ac:dyDescent="0.25">
      <c r="A1" s="111" t="s">
        <v>194</v>
      </c>
      <c r="B1" s="112" t="s">
        <v>195</v>
      </c>
      <c r="C1" s="112" t="s">
        <v>132</v>
      </c>
      <c r="D1" s="112" t="s">
        <v>19</v>
      </c>
      <c r="E1" s="113" t="s">
        <v>196</v>
      </c>
    </row>
    <row r="2" spans="1:5" x14ac:dyDescent="0.25">
      <c r="A2" s="114" t="s">
        <v>197</v>
      </c>
      <c r="B2" s="115"/>
      <c r="C2" s="116">
        <v>43831</v>
      </c>
      <c r="D2" s="117" t="str">
        <f>TEXT(C2,"mmmmmmmmmmmmm")</f>
        <v>enero</v>
      </c>
      <c r="E2" s="118">
        <v>5000</v>
      </c>
    </row>
    <row r="3" spans="1:5" x14ac:dyDescent="0.25">
      <c r="A3" s="114" t="s">
        <v>30</v>
      </c>
      <c r="B3" s="115"/>
      <c r="C3" s="116">
        <v>43832</v>
      </c>
      <c r="D3" s="117" t="str">
        <f t="shared" ref="D3:D11" si="0">TEXT(C3,"mmmmmmmmmmmmm")</f>
        <v>enero</v>
      </c>
      <c r="E3" s="118">
        <v>500</v>
      </c>
    </row>
    <row r="4" spans="1:5" x14ac:dyDescent="0.25">
      <c r="A4" s="114" t="s">
        <v>197</v>
      </c>
      <c r="B4" s="115"/>
      <c r="C4" s="116">
        <v>43833</v>
      </c>
      <c r="D4" s="117" t="str">
        <f t="shared" si="0"/>
        <v>enero</v>
      </c>
      <c r="E4" s="118">
        <v>1000</v>
      </c>
    </row>
    <row r="5" spans="1:5" x14ac:dyDescent="0.25">
      <c r="A5" s="114" t="s">
        <v>37</v>
      </c>
      <c r="B5" s="115"/>
      <c r="C5" s="116">
        <v>43834</v>
      </c>
      <c r="D5" s="117" t="str">
        <f t="shared" si="0"/>
        <v>enero</v>
      </c>
      <c r="E5" s="118">
        <v>80</v>
      </c>
    </row>
    <row r="6" spans="1:5" x14ac:dyDescent="0.25">
      <c r="A6" s="114" t="s">
        <v>37</v>
      </c>
      <c r="B6" s="115"/>
      <c r="C6" s="116">
        <v>43835</v>
      </c>
      <c r="D6" s="117" t="str">
        <f t="shared" si="0"/>
        <v>enero</v>
      </c>
      <c r="E6" s="118">
        <v>60</v>
      </c>
    </row>
    <row r="7" spans="1:5" x14ac:dyDescent="0.25">
      <c r="A7" s="114" t="s">
        <v>101</v>
      </c>
      <c r="B7" s="115"/>
      <c r="C7" s="116">
        <v>43836</v>
      </c>
      <c r="D7" s="117" t="str">
        <f t="shared" si="0"/>
        <v>enero</v>
      </c>
      <c r="E7" s="118">
        <v>40</v>
      </c>
    </row>
    <row r="8" spans="1:5" x14ac:dyDescent="0.25">
      <c r="A8" s="114" t="s">
        <v>198</v>
      </c>
      <c r="B8" s="115"/>
      <c r="C8" s="116">
        <v>43837</v>
      </c>
      <c r="D8" s="117" t="str">
        <f t="shared" si="0"/>
        <v>enero</v>
      </c>
      <c r="E8" s="118">
        <v>100</v>
      </c>
    </row>
    <row r="9" spans="1:5" x14ac:dyDescent="0.25">
      <c r="A9" s="114" t="s">
        <v>198</v>
      </c>
      <c r="B9" s="115"/>
      <c r="C9" s="116">
        <v>43838</v>
      </c>
      <c r="D9" s="117" t="str">
        <f t="shared" si="0"/>
        <v>enero</v>
      </c>
      <c r="E9" s="118">
        <v>500</v>
      </c>
    </row>
    <row r="10" spans="1:5" x14ac:dyDescent="0.25">
      <c r="A10" s="114" t="s">
        <v>199</v>
      </c>
      <c r="B10" s="115"/>
      <c r="C10" s="116">
        <v>43838</v>
      </c>
      <c r="D10" s="117" t="str">
        <f t="shared" si="0"/>
        <v>enero</v>
      </c>
      <c r="E10" s="118">
        <v>50</v>
      </c>
    </row>
    <row r="11" spans="1:5" x14ac:dyDescent="0.25">
      <c r="A11" s="114" t="s">
        <v>199</v>
      </c>
      <c r="B11" s="115"/>
      <c r="C11" s="116">
        <v>43838</v>
      </c>
      <c r="D11" s="117" t="str">
        <f t="shared" si="0"/>
        <v>enero</v>
      </c>
      <c r="E11" s="118">
        <v>300</v>
      </c>
    </row>
    <row r="12" spans="1:5" x14ac:dyDescent="0.25">
      <c r="A12" s="114" t="s">
        <v>197</v>
      </c>
      <c r="B12" s="115"/>
      <c r="C12" s="116">
        <v>43863</v>
      </c>
      <c r="D12" s="117" t="str">
        <f>TEXT(C12,"mmmmmmmmmmmmm")</f>
        <v>febrero</v>
      </c>
      <c r="E12" s="118">
        <v>4500</v>
      </c>
    </row>
    <row r="13" spans="1:5" x14ac:dyDescent="0.25">
      <c r="A13" s="114" t="s">
        <v>30</v>
      </c>
      <c r="B13" s="115"/>
      <c r="C13" s="116">
        <v>43863</v>
      </c>
      <c r="D13" s="117" t="str">
        <f t="shared" ref="D13:D21" si="1">TEXT(C13,"mmmmmmmmmmmmm")</f>
        <v>febrero</v>
      </c>
      <c r="E13" s="118">
        <v>300</v>
      </c>
    </row>
    <row r="14" spans="1:5" x14ac:dyDescent="0.25">
      <c r="A14" s="114" t="s">
        <v>30</v>
      </c>
      <c r="B14" s="115"/>
      <c r="C14" s="116">
        <v>43864</v>
      </c>
      <c r="D14" s="117" t="str">
        <f t="shared" si="1"/>
        <v>febrero</v>
      </c>
      <c r="E14" s="118">
        <v>1000</v>
      </c>
    </row>
    <row r="15" spans="1:5" x14ac:dyDescent="0.25">
      <c r="A15" s="114" t="s">
        <v>37</v>
      </c>
      <c r="B15" s="115"/>
      <c r="C15" s="116">
        <v>43865</v>
      </c>
      <c r="D15" s="117" t="str">
        <f t="shared" si="1"/>
        <v>febrero</v>
      </c>
      <c r="E15" s="118">
        <v>80</v>
      </c>
    </row>
    <row r="16" spans="1:5" x14ac:dyDescent="0.25">
      <c r="A16" s="114" t="s">
        <v>37</v>
      </c>
      <c r="B16" s="115"/>
      <c r="C16" s="116">
        <v>43866</v>
      </c>
      <c r="D16" s="117" t="str">
        <f t="shared" si="1"/>
        <v>febrero</v>
      </c>
      <c r="E16" s="118">
        <v>20</v>
      </c>
    </row>
    <row r="17" spans="1:5" x14ac:dyDescent="0.25">
      <c r="A17" s="114" t="s">
        <v>101</v>
      </c>
      <c r="B17" s="115"/>
      <c r="C17" s="116">
        <v>43867</v>
      </c>
      <c r="D17" s="117" t="str">
        <f t="shared" si="1"/>
        <v>febrero</v>
      </c>
      <c r="E17" s="118">
        <v>80</v>
      </c>
    </row>
    <row r="18" spans="1:5" x14ac:dyDescent="0.25">
      <c r="A18" s="114" t="s">
        <v>198</v>
      </c>
      <c r="B18" s="115"/>
      <c r="C18" s="116">
        <v>43868</v>
      </c>
      <c r="D18" s="117" t="str">
        <f t="shared" si="1"/>
        <v>febrero</v>
      </c>
      <c r="E18" s="118">
        <v>500</v>
      </c>
    </row>
    <row r="19" spans="1:5" x14ac:dyDescent="0.25">
      <c r="A19" s="114" t="s">
        <v>198</v>
      </c>
      <c r="B19" s="115"/>
      <c r="C19" s="116">
        <v>43869</v>
      </c>
      <c r="D19" s="117" t="str">
        <f t="shared" si="1"/>
        <v>febrero</v>
      </c>
      <c r="E19" s="118">
        <v>500</v>
      </c>
    </row>
    <row r="20" spans="1:5" x14ac:dyDescent="0.25">
      <c r="A20" s="114" t="s">
        <v>199</v>
      </c>
      <c r="B20" s="115"/>
      <c r="C20" s="116">
        <v>43869</v>
      </c>
      <c r="D20" s="117" t="str">
        <f t="shared" si="1"/>
        <v>febrero</v>
      </c>
      <c r="E20" s="118">
        <v>50</v>
      </c>
    </row>
    <row r="21" spans="1:5" x14ac:dyDescent="0.25">
      <c r="A21" s="114" t="s">
        <v>199</v>
      </c>
      <c r="B21" s="115"/>
      <c r="C21" s="116">
        <v>43869</v>
      </c>
      <c r="D21" s="117" t="str">
        <f t="shared" si="1"/>
        <v>febrero</v>
      </c>
      <c r="E21" s="118">
        <v>500</v>
      </c>
    </row>
    <row r="22" spans="1:5" x14ac:dyDescent="0.25">
      <c r="A22" s="114" t="s">
        <v>197</v>
      </c>
      <c r="B22" s="115"/>
      <c r="C22" s="116">
        <v>43893</v>
      </c>
      <c r="D22" s="117" t="str">
        <f>TEXT(C22,"mmmmmmmmmmmmm")</f>
        <v>marzo</v>
      </c>
      <c r="E22" s="118">
        <v>6000</v>
      </c>
    </row>
    <row r="23" spans="1:5" x14ac:dyDescent="0.25">
      <c r="A23" s="114" t="s">
        <v>30</v>
      </c>
      <c r="B23" s="115"/>
      <c r="C23" s="116">
        <v>43893</v>
      </c>
      <c r="D23" s="117" t="str">
        <f t="shared" ref="D23:D31" si="2">TEXT(C23,"mmmmmmmmmmmmm")</f>
        <v>marzo</v>
      </c>
      <c r="E23" s="118">
        <v>300</v>
      </c>
    </row>
    <row r="24" spans="1:5" x14ac:dyDescent="0.25">
      <c r="A24" s="114" t="s">
        <v>30</v>
      </c>
      <c r="B24" s="115"/>
      <c r="C24" s="116">
        <v>43893</v>
      </c>
      <c r="D24" s="117" t="str">
        <f t="shared" si="2"/>
        <v>marzo</v>
      </c>
      <c r="E24" s="118">
        <v>2000</v>
      </c>
    </row>
    <row r="25" spans="1:5" x14ac:dyDescent="0.25">
      <c r="A25" s="114" t="s">
        <v>37</v>
      </c>
      <c r="B25" s="115"/>
      <c r="C25" s="116">
        <v>43894</v>
      </c>
      <c r="D25" s="117" t="str">
        <f t="shared" si="2"/>
        <v>marzo</v>
      </c>
      <c r="E25" s="118">
        <v>80</v>
      </c>
    </row>
    <row r="26" spans="1:5" x14ac:dyDescent="0.25">
      <c r="A26" s="114" t="s">
        <v>37</v>
      </c>
      <c r="B26" s="115"/>
      <c r="C26" s="116">
        <v>43895</v>
      </c>
      <c r="D26" s="117" t="str">
        <f t="shared" si="2"/>
        <v>marzo</v>
      </c>
      <c r="E26" s="118">
        <v>20</v>
      </c>
    </row>
    <row r="27" spans="1:5" x14ac:dyDescent="0.25">
      <c r="A27" s="114" t="s">
        <v>101</v>
      </c>
      <c r="B27" s="115"/>
      <c r="C27" s="116">
        <v>43896</v>
      </c>
      <c r="D27" s="117" t="str">
        <f t="shared" si="2"/>
        <v>marzo</v>
      </c>
      <c r="E27" s="118">
        <v>70</v>
      </c>
    </row>
    <row r="28" spans="1:5" x14ac:dyDescent="0.25">
      <c r="A28" s="114" t="s">
        <v>198</v>
      </c>
      <c r="B28" s="115"/>
      <c r="C28" s="116">
        <v>43897</v>
      </c>
      <c r="D28" s="117" t="str">
        <f t="shared" si="2"/>
        <v>marzo</v>
      </c>
      <c r="E28" s="118">
        <v>500</v>
      </c>
    </row>
    <row r="29" spans="1:5" x14ac:dyDescent="0.25">
      <c r="A29" s="114" t="s">
        <v>198</v>
      </c>
      <c r="B29" s="115"/>
      <c r="C29" s="116">
        <v>43898</v>
      </c>
      <c r="D29" s="117" t="str">
        <f t="shared" si="2"/>
        <v>marzo</v>
      </c>
      <c r="E29" s="118">
        <v>1000</v>
      </c>
    </row>
    <row r="30" spans="1:5" x14ac:dyDescent="0.25">
      <c r="A30" s="114" t="s">
        <v>199</v>
      </c>
      <c r="B30" s="115"/>
      <c r="C30" s="116">
        <v>43898</v>
      </c>
      <c r="D30" s="117" t="str">
        <f t="shared" si="2"/>
        <v>marzo</v>
      </c>
      <c r="E30" s="118">
        <v>50</v>
      </c>
    </row>
    <row r="31" spans="1:5" x14ac:dyDescent="0.25">
      <c r="A31" s="114" t="s">
        <v>199</v>
      </c>
      <c r="B31" s="115"/>
      <c r="C31" s="116">
        <v>43898</v>
      </c>
      <c r="D31" s="117" t="str">
        <f t="shared" si="2"/>
        <v>marzo</v>
      </c>
      <c r="E31" s="118">
        <v>500</v>
      </c>
    </row>
    <row r="32" spans="1:5" x14ac:dyDescent="0.25">
      <c r="A32" s="114" t="s">
        <v>197</v>
      </c>
      <c r="B32" s="115"/>
      <c r="C32" s="116">
        <v>43925</v>
      </c>
      <c r="D32" s="117" t="str">
        <f>TEXT(C32,"mmmmmmmmmmmmm")</f>
        <v>abril</v>
      </c>
      <c r="E32" s="118">
        <v>6500</v>
      </c>
    </row>
    <row r="33" spans="1:5" x14ac:dyDescent="0.25">
      <c r="A33" s="114" t="s">
        <v>30</v>
      </c>
      <c r="B33" s="115"/>
      <c r="C33" s="116">
        <v>43925</v>
      </c>
      <c r="D33" s="117" t="str">
        <f t="shared" ref="D33:D41" si="3">TEXT(C33,"mmmmmmmmmmmmm")</f>
        <v>abril</v>
      </c>
      <c r="E33" s="118">
        <v>1000</v>
      </c>
    </row>
    <row r="34" spans="1:5" x14ac:dyDescent="0.25">
      <c r="A34" s="114" t="s">
        <v>30</v>
      </c>
      <c r="B34" s="115"/>
      <c r="C34" s="116">
        <v>43924</v>
      </c>
      <c r="D34" s="117" t="str">
        <f t="shared" si="3"/>
        <v>abril</v>
      </c>
      <c r="E34" s="118">
        <v>1000</v>
      </c>
    </row>
    <row r="35" spans="1:5" x14ac:dyDescent="0.25">
      <c r="A35" s="114" t="s">
        <v>37</v>
      </c>
      <c r="B35" s="115"/>
      <c r="C35" s="116">
        <v>43925</v>
      </c>
      <c r="D35" s="117" t="str">
        <f t="shared" si="3"/>
        <v>abril</v>
      </c>
      <c r="E35" s="118">
        <v>80</v>
      </c>
    </row>
    <row r="36" spans="1:5" x14ac:dyDescent="0.25">
      <c r="A36" s="114" t="s">
        <v>37</v>
      </c>
      <c r="B36" s="115"/>
      <c r="C36" s="116">
        <v>43926</v>
      </c>
      <c r="D36" s="117" t="str">
        <f t="shared" si="3"/>
        <v>abril</v>
      </c>
      <c r="E36" s="118">
        <v>20</v>
      </c>
    </row>
    <row r="37" spans="1:5" x14ac:dyDescent="0.25">
      <c r="A37" s="114" t="s">
        <v>101</v>
      </c>
      <c r="B37" s="115"/>
      <c r="C37" s="116">
        <v>43927</v>
      </c>
      <c r="D37" s="117" t="str">
        <f t="shared" si="3"/>
        <v>abril</v>
      </c>
      <c r="E37" s="118">
        <v>80</v>
      </c>
    </row>
    <row r="38" spans="1:5" x14ac:dyDescent="0.25">
      <c r="A38" s="114" t="s">
        <v>198</v>
      </c>
      <c r="B38" s="115"/>
      <c r="C38" s="116">
        <v>43928</v>
      </c>
      <c r="D38" s="117" t="str">
        <f t="shared" si="3"/>
        <v>abril</v>
      </c>
      <c r="E38" s="118">
        <v>800</v>
      </c>
    </row>
    <row r="39" spans="1:5" x14ac:dyDescent="0.25">
      <c r="A39" s="114" t="s">
        <v>198</v>
      </c>
      <c r="B39" s="115"/>
      <c r="C39" s="116">
        <v>43929</v>
      </c>
      <c r="D39" s="117" t="str">
        <f t="shared" si="3"/>
        <v>abril</v>
      </c>
      <c r="E39" s="118">
        <v>200</v>
      </c>
    </row>
    <row r="40" spans="1:5" x14ac:dyDescent="0.25">
      <c r="A40" s="114" t="s">
        <v>199</v>
      </c>
      <c r="B40" s="115"/>
      <c r="C40" s="116">
        <v>43929</v>
      </c>
      <c r="D40" s="117" t="str">
        <f t="shared" si="3"/>
        <v>abril</v>
      </c>
      <c r="E40" s="118">
        <v>50</v>
      </c>
    </row>
    <row r="41" spans="1:5" x14ac:dyDescent="0.25">
      <c r="A41" s="114" t="s">
        <v>199</v>
      </c>
      <c r="B41" s="115"/>
      <c r="C41" s="116">
        <v>43929</v>
      </c>
      <c r="D41" s="117" t="str">
        <f t="shared" si="3"/>
        <v>abril</v>
      </c>
      <c r="E41" s="118">
        <v>1000</v>
      </c>
    </row>
    <row r="42" spans="1:5" x14ac:dyDescent="0.25">
      <c r="A42" s="114" t="s">
        <v>197</v>
      </c>
      <c r="B42" s="115"/>
      <c r="C42" s="116">
        <v>43956</v>
      </c>
      <c r="D42" s="117" t="str">
        <f>TEXT(C42,"mmmmmmmmmmmmm")</f>
        <v>mayo</v>
      </c>
      <c r="E42" s="118">
        <v>5000</v>
      </c>
    </row>
    <row r="43" spans="1:5" x14ac:dyDescent="0.25">
      <c r="A43" s="114" t="s">
        <v>30</v>
      </c>
      <c r="B43" s="115"/>
      <c r="C43" s="116">
        <v>43956</v>
      </c>
      <c r="D43" s="117" t="str">
        <f t="shared" ref="D43:D51" si="4">TEXT(C43,"mmmmmmmmmmmmm")</f>
        <v>mayo</v>
      </c>
      <c r="E43" s="118">
        <v>100</v>
      </c>
    </row>
    <row r="44" spans="1:5" x14ac:dyDescent="0.25">
      <c r="A44" s="114" t="s">
        <v>30</v>
      </c>
      <c r="B44" s="115"/>
      <c r="C44" s="116">
        <v>43954</v>
      </c>
      <c r="D44" s="117" t="str">
        <f t="shared" si="4"/>
        <v>mayo</v>
      </c>
      <c r="E44" s="118">
        <v>1000</v>
      </c>
    </row>
    <row r="45" spans="1:5" x14ac:dyDescent="0.25">
      <c r="A45" s="114" t="s">
        <v>37</v>
      </c>
      <c r="B45" s="115"/>
      <c r="C45" s="116">
        <v>43956</v>
      </c>
      <c r="D45" s="117" t="str">
        <f t="shared" si="4"/>
        <v>mayo</v>
      </c>
      <c r="E45" s="118">
        <v>80</v>
      </c>
    </row>
    <row r="46" spans="1:5" x14ac:dyDescent="0.25">
      <c r="A46" s="114" t="s">
        <v>37</v>
      </c>
      <c r="B46" s="115"/>
      <c r="C46" s="116">
        <v>43956</v>
      </c>
      <c r="D46" s="117" t="str">
        <f t="shared" si="4"/>
        <v>mayo</v>
      </c>
      <c r="E46" s="118">
        <v>60</v>
      </c>
    </row>
    <row r="47" spans="1:5" x14ac:dyDescent="0.25">
      <c r="A47" s="114" t="s">
        <v>101</v>
      </c>
      <c r="B47" s="115"/>
      <c r="C47" s="116">
        <v>43957</v>
      </c>
      <c r="D47" s="117" t="str">
        <f t="shared" si="4"/>
        <v>mayo</v>
      </c>
      <c r="E47" s="118">
        <v>100</v>
      </c>
    </row>
    <row r="48" spans="1:5" x14ac:dyDescent="0.25">
      <c r="A48" s="114" t="s">
        <v>198</v>
      </c>
      <c r="B48" s="115"/>
      <c r="C48" s="116">
        <v>43958</v>
      </c>
      <c r="D48" s="117" t="str">
        <f t="shared" si="4"/>
        <v>mayo</v>
      </c>
      <c r="E48" s="118">
        <v>500</v>
      </c>
    </row>
    <row r="49" spans="1:5" x14ac:dyDescent="0.25">
      <c r="A49" s="114" t="s">
        <v>198</v>
      </c>
      <c r="B49" s="115"/>
      <c r="C49" s="116">
        <v>43959</v>
      </c>
      <c r="D49" s="117" t="str">
        <f t="shared" si="4"/>
        <v>mayo</v>
      </c>
      <c r="E49" s="118">
        <v>200</v>
      </c>
    </row>
    <row r="50" spans="1:5" x14ac:dyDescent="0.25">
      <c r="A50" s="114" t="s">
        <v>199</v>
      </c>
      <c r="B50" s="115"/>
      <c r="C50" s="116">
        <v>43959</v>
      </c>
      <c r="D50" s="117" t="str">
        <f t="shared" si="4"/>
        <v>mayo</v>
      </c>
      <c r="E50" s="118">
        <v>100</v>
      </c>
    </row>
    <row r="51" spans="1:5" x14ac:dyDescent="0.25">
      <c r="A51" s="114" t="s">
        <v>199</v>
      </c>
      <c r="B51" s="115"/>
      <c r="C51" s="116">
        <v>43959</v>
      </c>
      <c r="D51" s="117" t="str">
        <f t="shared" si="4"/>
        <v>mayo</v>
      </c>
      <c r="E51" s="118">
        <v>1000</v>
      </c>
    </row>
    <row r="52" spans="1:5" x14ac:dyDescent="0.25">
      <c r="A52" s="114" t="s">
        <v>197</v>
      </c>
      <c r="B52" s="115"/>
      <c r="C52" s="116">
        <v>43988</v>
      </c>
      <c r="D52" s="117" t="str">
        <f>TEXT(C52,"mmmmmmmmmmmmm")</f>
        <v>junio</v>
      </c>
      <c r="E52" s="118">
        <v>5500</v>
      </c>
    </row>
    <row r="53" spans="1:5" x14ac:dyDescent="0.25">
      <c r="A53" s="114" t="s">
        <v>30</v>
      </c>
      <c r="B53" s="115"/>
      <c r="C53" s="116">
        <v>43988</v>
      </c>
      <c r="D53" s="117" t="str">
        <f t="shared" ref="D53:D61" si="5">TEXT(C53,"mmmmmmmmmmmmm")</f>
        <v>junio</v>
      </c>
      <c r="E53" s="118">
        <v>500</v>
      </c>
    </row>
    <row r="54" spans="1:5" x14ac:dyDescent="0.25">
      <c r="A54" s="114" t="s">
        <v>30</v>
      </c>
      <c r="B54" s="115"/>
      <c r="C54" s="116">
        <v>43985</v>
      </c>
      <c r="D54" s="117" t="str">
        <f t="shared" si="5"/>
        <v>junio</v>
      </c>
      <c r="E54" s="118">
        <v>800</v>
      </c>
    </row>
    <row r="55" spans="1:5" x14ac:dyDescent="0.25">
      <c r="A55" s="114" t="s">
        <v>37</v>
      </c>
      <c r="B55" s="115"/>
      <c r="C55" s="116">
        <v>43988</v>
      </c>
      <c r="D55" s="117" t="str">
        <f t="shared" si="5"/>
        <v>junio</v>
      </c>
      <c r="E55" s="118">
        <v>120</v>
      </c>
    </row>
    <row r="56" spans="1:5" x14ac:dyDescent="0.25">
      <c r="A56" s="114" t="s">
        <v>37</v>
      </c>
      <c r="B56" s="115"/>
      <c r="C56" s="116">
        <v>43987</v>
      </c>
      <c r="D56" s="117" t="str">
        <f t="shared" si="5"/>
        <v>junio</v>
      </c>
      <c r="E56" s="118">
        <v>20</v>
      </c>
    </row>
    <row r="57" spans="1:5" x14ac:dyDescent="0.25">
      <c r="A57" s="114" t="s">
        <v>101</v>
      </c>
      <c r="B57" s="115"/>
      <c r="C57" s="116">
        <v>43988</v>
      </c>
      <c r="D57" s="117" t="str">
        <f t="shared" si="5"/>
        <v>junio</v>
      </c>
      <c r="E57" s="118">
        <v>200</v>
      </c>
    </row>
    <row r="58" spans="1:5" x14ac:dyDescent="0.25">
      <c r="A58" s="114" t="s">
        <v>198</v>
      </c>
      <c r="B58" s="115"/>
      <c r="C58" s="116">
        <v>43989</v>
      </c>
      <c r="D58" s="117" t="str">
        <f t="shared" si="5"/>
        <v>junio</v>
      </c>
      <c r="E58" s="118">
        <v>1000</v>
      </c>
    </row>
    <row r="59" spans="1:5" x14ac:dyDescent="0.25">
      <c r="A59" s="114" t="s">
        <v>198</v>
      </c>
      <c r="B59" s="115"/>
      <c r="C59" s="116">
        <v>43990</v>
      </c>
      <c r="D59" s="117" t="str">
        <f t="shared" si="5"/>
        <v>junio</v>
      </c>
      <c r="E59" s="118">
        <v>200</v>
      </c>
    </row>
    <row r="60" spans="1:5" x14ac:dyDescent="0.25">
      <c r="A60" s="114" t="s">
        <v>199</v>
      </c>
      <c r="B60" s="115"/>
      <c r="C60" s="116">
        <v>43990</v>
      </c>
      <c r="D60" s="117" t="str">
        <f t="shared" si="5"/>
        <v>junio</v>
      </c>
      <c r="E60" s="118">
        <v>600</v>
      </c>
    </row>
    <row r="61" spans="1:5" x14ac:dyDescent="0.25">
      <c r="A61" s="114" t="s">
        <v>199</v>
      </c>
      <c r="B61" s="115"/>
      <c r="C61" s="116">
        <v>43990</v>
      </c>
      <c r="D61" s="117" t="str">
        <f t="shared" si="5"/>
        <v>junio</v>
      </c>
      <c r="E61" s="118">
        <v>1200</v>
      </c>
    </row>
    <row r="62" spans="1:5" x14ac:dyDescent="0.25">
      <c r="A62" s="114" t="s">
        <v>197</v>
      </c>
      <c r="B62" s="115"/>
      <c r="C62" s="116">
        <v>44019</v>
      </c>
      <c r="D62" s="117" t="str">
        <f>TEXT(C62,"mmmmmmmmmmmmm")</f>
        <v>julio</v>
      </c>
      <c r="E62" s="118">
        <v>5000</v>
      </c>
    </row>
    <row r="63" spans="1:5" x14ac:dyDescent="0.25">
      <c r="A63" s="114" t="s">
        <v>30</v>
      </c>
      <c r="B63" s="115"/>
      <c r="C63" s="116">
        <v>44019</v>
      </c>
      <c r="D63" s="117" t="str">
        <f t="shared" ref="D63:D71" si="6">TEXT(C63,"mmmmmmmmmmmmm")</f>
        <v>julio</v>
      </c>
      <c r="E63" s="118">
        <v>500</v>
      </c>
    </row>
    <row r="64" spans="1:5" x14ac:dyDescent="0.25">
      <c r="A64" s="114" t="s">
        <v>30</v>
      </c>
      <c r="B64" s="115"/>
      <c r="C64" s="116">
        <v>44015</v>
      </c>
      <c r="D64" s="117" t="str">
        <f t="shared" si="6"/>
        <v>julio</v>
      </c>
      <c r="E64" s="118">
        <v>50</v>
      </c>
    </row>
    <row r="65" spans="1:5" x14ac:dyDescent="0.25">
      <c r="A65" s="114" t="s">
        <v>37</v>
      </c>
      <c r="B65" s="115"/>
      <c r="C65" s="116">
        <v>44019</v>
      </c>
      <c r="D65" s="117" t="str">
        <f t="shared" si="6"/>
        <v>julio</v>
      </c>
      <c r="E65" s="118">
        <v>120</v>
      </c>
    </row>
    <row r="66" spans="1:5" x14ac:dyDescent="0.25">
      <c r="A66" s="114" t="s">
        <v>37</v>
      </c>
      <c r="B66" s="115"/>
      <c r="C66" s="116">
        <v>44017</v>
      </c>
      <c r="D66" s="117" t="str">
        <f t="shared" si="6"/>
        <v>julio</v>
      </c>
      <c r="E66" s="118">
        <v>20</v>
      </c>
    </row>
    <row r="67" spans="1:5" x14ac:dyDescent="0.25">
      <c r="A67" s="114" t="s">
        <v>101</v>
      </c>
      <c r="B67" s="115"/>
      <c r="C67" s="116">
        <v>44019</v>
      </c>
      <c r="D67" s="117" t="str">
        <f t="shared" si="6"/>
        <v>julio</v>
      </c>
      <c r="E67" s="118">
        <v>200</v>
      </c>
    </row>
    <row r="68" spans="1:5" x14ac:dyDescent="0.25">
      <c r="A68" s="114" t="s">
        <v>198</v>
      </c>
      <c r="B68" s="115"/>
      <c r="C68" s="116">
        <v>44019</v>
      </c>
      <c r="D68" s="117" t="str">
        <f t="shared" si="6"/>
        <v>julio</v>
      </c>
      <c r="E68" s="118">
        <v>500</v>
      </c>
    </row>
    <row r="69" spans="1:5" x14ac:dyDescent="0.25">
      <c r="A69" s="114" t="s">
        <v>198</v>
      </c>
      <c r="B69" s="115"/>
      <c r="C69" s="116">
        <v>44020</v>
      </c>
      <c r="D69" s="117" t="str">
        <f t="shared" si="6"/>
        <v>julio</v>
      </c>
      <c r="E69" s="118">
        <v>200</v>
      </c>
    </row>
    <row r="70" spans="1:5" x14ac:dyDescent="0.25">
      <c r="A70" s="114" t="s">
        <v>199</v>
      </c>
      <c r="B70" s="115"/>
      <c r="C70" s="116">
        <v>44020</v>
      </c>
      <c r="D70" s="117" t="str">
        <f t="shared" si="6"/>
        <v>julio</v>
      </c>
      <c r="E70" s="118">
        <v>600</v>
      </c>
    </row>
    <row r="71" spans="1:5" x14ac:dyDescent="0.25">
      <c r="A71" s="114" t="s">
        <v>199</v>
      </c>
      <c r="B71" s="115"/>
      <c r="C71" s="116">
        <v>44020</v>
      </c>
      <c r="D71" s="117" t="str">
        <f t="shared" si="6"/>
        <v>julio</v>
      </c>
      <c r="E71" s="118">
        <v>600</v>
      </c>
    </row>
    <row r="72" spans="1:5" x14ac:dyDescent="0.25">
      <c r="A72" s="114" t="s">
        <v>197</v>
      </c>
      <c r="B72" s="115"/>
      <c r="C72" s="116">
        <v>44051</v>
      </c>
      <c r="D72" s="117" t="str">
        <f>TEXT(C72,"mmmmmmmmmmmmm")</f>
        <v>agosto</v>
      </c>
      <c r="E72" s="118">
        <v>6000</v>
      </c>
    </row>
    <row r="73" spans="1:5" x14ac:dyDescent="0.25">
      <c r="A73" s="114" t="s">
        <v>30</v>
      </c>
      <c r="B73" s="115"/>
      <c r="C73" s="116">
        <v>44051</v>
      </c>
      <c r="D73" s="117" t="str">
        <f t="shared" ref="D73:D81" si="7">TEXT(C73,"mmmmmmmmmmmmm")</f>
        <v>agosto</v>
      </c>
      <c r="E73" s="118">
        <v>500</v>
      </c>
    </row>
    <row r="74" spans="1:5" x14ac:dyDescent="0.25">
      <c r="A74" s="114" t="s">
        <v>30</v>
      </c>
      <c r="B74" s="115"/>
      <c r="C74" s="116">
        <v>44046</v>
      </c>
      <c r="D74" s="117" t="str">
        <f t="shared" si="7"/>
        <v>agosto</v>
      </c>
      <c r="E74" s="118">
        <v>1200</v>
      </c>
    </row>
    <row r="75" spans="1:5" x14ac:dyDescent="0.25">
      <c r="A75" s="114" t="s">
        <v>37</v>
      </c>
      <c r="B75" s="115"/>
      <c r="C75" s="116">
        <v>44051</v>
      </c>
      <c r="D75" s="117" t="str">
        <f t="shared" si="7"/>
        <v>agosto</v>
      </c>
      <c r="E75" s="118">
        <v>120</v>
      </c>
    </row>
    <row r="76" spans="1:5" x14ac:dyDescent="0.25">
      <c r="A76" s="114" t="s">
        <v>37</v>
      </c>
      <c r="B76" s="115"/>
      <c r="C76" s="116">
        <v>44048</v>
      </c>
      <c r="D76" s="117" t="str">
        <f t="shared" si="7"/>
        <v>agosto</v>
      </c>
      <c r="E76" s="118">
        <v>60</v>
      </c>
    </row>
    <row r="77" spans="1:5" x14ac:dyDescent="0.25">
      <c r="A77" s="114" t="s">
        <v>101</v>
      </c>
      <c r="B77" s="115"/>
      <c r="C77" s="116">
        <v>44051</v>
      </c>
      <c r="D77" s="117" t="str">
        <f t="shared" si="7"/>
        <v>agosto</v>
      </c>
      <c r="E77" s="118">
        <v>500</v>
      </c>
    </row>
    <row r="78" spans="1:5" x14ac:dyDescent="0.25">
      <c r="A78" s="114" t="s">
        <v>198</v>
      </c>
      <c r="B78" s="115"/>
      <c r="C78" s="116">
        <v>44050</v>
      </c>
      <c r="D78" s="117" t="str">
        <f t="shared" si="7"/>
        <v>agosto</v>
      </c>
      <c r="E78" s="118">
        <v>800</v>
      </c>
    </row>
    <row r="79" spans="1:5" x14ac:dyDescent="0.25">
      <c r="A79" s="114" t="s">
        <v>198</v>
      </c>
      <c r="B79" s="115"/>
      <c r="C79" s="116">
        <v>44051</v>
      </c>
      <c r="D79" s="117" t="str">
        <f t="shared" si="7"/>
        <v>agosto</v>
      </c>
      <c r="E79" s="118">
        <v>200</v>
      </c>
    </row>
    <row r="80" spans="1:5" x14ac:dyDescent="0.25">
      <c r="A80" s="114" t="s">
        <v>199</v>
      </c>
      <c r="B80" s="115"/>
      <c r="C80" s="116">
        <v>44051</v>
      </c>
      <c r="D80" s="117" t="str">
        <f t="shared" si="7"/>
        <v>agosto</v>
      </c>
      <c r="E80" s="118">
        <v>1200</v>
      </c>
    </row>
    <row r="81" spans="1:5" x14ac:dyDescent="0.25">
      <c r="A81" s="114" t="s">
        <v>199</v>
      </c>
      <c r="B81" s="115"/>
      <c r="C81" s="116">
        <v>44051</v>
      </c>
      <c r="D81" s="117" t="str">
        <f t="shared" si="7"/>
        <v>agosto</v>
      </c>
      <c r="E81" s="118">
        <v>1200</v>
      </c>
    </row>
    <row r="82" spans="1:5" x14ac:dyDescent="0.25">
      <c r="A82" s="114" t="s">
        <v>197</v>
      </c>
      <c r="B82" s="115"/>
      <c r="C82" s="116">
        <v>44083</v>
      </c>
      <c r="D82" s="117" t="str">
        <f>TEXT(C82,"mmmmmmmmmmmmm")</f>
        <v>septiembre</v>
      </c>
      <c r="E82" s="118">
        <v>4500</v>
      </c>
    </row>
    <row r="83" spans="1:5" x14ac:dyDescent="0.25">
      <c r="A83" s="114" t="s">
        <v>30</v>
      </c>
      <c r="B83" s="115"/>
      <c r="C83" s="116">
        <v>44083</v>
      </c>
      <c r="D83" s="117" t="str">
        <f t="shared" ref="D83:D91" si="8">TEXT(C83,"mmmmmmmmmmmmm")</f>
        <v>septiembre</v>
      </c>
      <c r="E83" s="118">
        <v>500</v>
      </c>
    </row>
    <row r="84" spans="1:5" x14ac:dyDescent="0.25">
      <c r="A84" s="114" t="s">
        <v>30</v>
      </c>
      <c r="B84" s="115"/>
      <c r="C84" s="116">
        <v>44077</v>
      </c>
      <c r="D84" s="117" t="str">
        <f t="shared" si="8"/>
        <v>septiembre</v>
      </c>
      <c r="E84" s="118">
        <v>800</v>
      </c>
    </row>
    <row r="85" spans="1:5" x14ac:dyDescent="0.25">
      <c r="A85" s="114" t="s">
        <v>37</v>
      </c>
      <c r="B85" s="115"/>
      <c r="C85" s="116">
        <v>44083</v>
      </c>
      <c r="D85" s="117" t="str">
        <f t="shared" si="8"/>
        <v>septiembre</v>
      </c>
      <c r="E85" s="118">
        <v>240</v>
      </c>
    </row>
    <row r="86" spans="1:5" x14ac:dyDescent="0.25">
      <c r="A86" s="114" t="s">
        <v>37</v>
      </c>
      <c r="B86" s="115"/>
      <c r="C86" s="116">
        <v>44079</v>
      </c>
      <c r="D86" s="117" t="str">
        <f t="shared" si="8"/>
        <v>septiembre</v>
      </c>
      <c r="E86" s="118">
        <v>20</v>
      </c>
    </row>
    <row r="87" spans="1:5" x14ac:dyDescent="0.25">
      <c r="A87" s="114" t="s">
        <v>101</v>
      </c>
      <c r="B87" s="115"/>
      <c r="C87" s="116">
        <v>44083</v>
      </c>
      <c r="D87" s="117" t="str">
        <f t="shared" si="8"/>
        <v>septiembre</v>
      </c>
      <c r="E87" s="118">
        <v>100</v>
      </c>
    </row>
    <row r="88" spans="1:5" x14ac:dyDescent="0.25">
      <c r="A88" s="114" t="s">
        <v>198</v>
      </c>
      <c r="B88" s="115"/>
      <c r="C88" s="116">
        <v>44081</v>
      </c>
      <c r="D88" s="117" t="str">
        <f t="shared" si="8"/>
        <v>septiembre</v>
      </c>
      <c r="E88" s="118">
        <v>600</v>
      </c>
    </row>
    <row r="89" spans="1:5" x14ac:dyDescent="0.25">
      <c r="A89" s="114" t="s">
        <v>198</v>
      </c>
      <c r="B89" s="115"/>
      <c r="C89" s="116">
        <v>44082</v>
      </c>
      <c r="D89" s="117" t="str">
        <f t="shared" si="8"/>
        <v>septiembre</v>
      </c>
      <c r="E89" s="118">
        <v>200</v>
      </c>
    </row>
    <row r="90" spans="1:5" x14ac:dyDescent="0.25">
      <c r="A90" s="114" t="s">
        <v>199</v>
      </c>
      <c r="B90" s="115"/>
      <c r="C90" s="116">
        <v>44082</v>
      </c>
      <c r="D90" s="117" t="str">
        <f t="shared" si="8"/>
        <v>septiembre</v>
      </c>
      <c r="E90" s="118">
        <v>600</v>
      </c>
    </row>
    <row r="91" spans="1:5" x14ac:dyDescent="0.25">
      <c r="A91" s="114" t="s">
        <v>199</v>
      </c>
      <c r="B91" s="115"/>
      <c r="C91" s="116">
        <v>44082</v>
      </c>
      <c r="D91" s="117" t="str">
        <f t="shared" si="8"/>
        <v>septiembre</v>
      </c>
      <c r="E91" s="118">
        <v>500</v>
      </c>
    </row>
    <row r="92" spans="1:5" x14ac:dyDescent="0.25">
      <c r="A92" s="114" t="s">
        <v>197</v>
      </c>
      <c r="B92" s="115"/>
      <c r="C92" s="116">
        <v>44114</v>
      </c>
      <c r="D92" s="117" t="str">
        <f>TEXT(C92,"mmmmmmmmmmmmm")</f>
        <v>octubre</v>
      </c>
      <c r="E92" s="118">
        <v>4500</v>
      </c>
    </row>
    <row r="93" spans="1:5" x14ac:dyDescent="0.25">
      <c r="A93" s="114" t="s">
        <v>30</v>
      </c>
      <c r="B93" s="115"/>
      <c r="C93" s="116">
        <v>44114</v>
      </c>
      <c r="D93" s="117" t="str">
        <f t="shared" ref="D93:D101" si="9">TEXT(C93,"mmmmmmmmmmmmm")</f>
        <v>octubre</v>
      </c>
      <c r="E93" s="118">
        <v>500</v>
      </c>
    </row>
    <row r="94" spans="1:5" x14ac:dyDescent="0.25">
      <c r="A94" s="114" t="s">
        <v>30</v>
      </c>
      <c r="B94" s="115"/>
      <c r="C94" s="116">
        <v>44107</v>
      </c>
      <c r="D94" s="117" t="str">
        <f t="shared" si="9"/>
        <v>octubre</v>
      </c>
      <c r="E94" s="118">
        <v>800</v>
      </c>
    </row>
    <row r="95" spans="1:5" x14ac:dyDescent="0.25">
      <c r="A95" s="114" t="s">
        <v>37</v>
      </c>
      <c r="B95" s="115"/>
      <c r="C95" s="116">
        <v>44114</v>
      </c>
      <c r="D95" s="117" t="str">
        <f t="shared" si="9"/>
        <v>octubre</v>
      </c>
      <c r="E95" s="118">
        <v>240</v>
      </c>
    </row>
    <row r="96" spans="1:5" x14ac:dyDescent="0.25">
      <c r="A96" s="114" t="s">
        <v>37</v>
      </c>
      <c r="B96" s="115"/>
      <c r="C96" s="116">
        <v>44109</v>
      </c>
      <c r="D96" s="117" t="str">
        <f t="shared" si="9"/>
        <v>octubre</v>
      </c>
      <c r="E96" s="118">
        <v>20</v>
      </c>
    </row>
    <row r="97" spans="1:5" x14ac:dyDescent="0.25">
      <c r="A97" s="114" t="s">
        <v>101</v>
      </c>
      <c r="B97" s="115"/>
      <c r="C97" s="116">
        <v>44114</v>
      </c>
      <c r="D97" s="117" t="str">
        <f t="shared" si="9"/>
        <v>octubre</v>
      </c>
      <c r="E97" s="118">
        <v>100</v>
      </c>
    </row>
    <row r="98" spans="1:5" x14ac:dyDescent="0.25">
      <c r="A98" s="114" t="s">
        <v>198</v>
      </c>
      <c r="B98" s="115"/>
      <c r="C98" s="116">
        <v>44111</v>
      </c>
      <c r="D98" s="117" t="str">
        <f t="shared" si="9"/>
        <v>octubre</v>
      </c>
      <c r="E98" s="118">
        <v>600</v>
      </c>
    </row>
    <row r="99" spans="1:5" x14ac:dyDescent="0.25">
      <c r="A99" s="114" t="s">
        <v>198</v>
      </c>
      <c r="B99" s="115"/>
      <c r="C99" s="116">
        <v>44112</v>
      </c>
      <c r="D99" s="117" t="str">
        <f t="shared" si="9"/>
        <v>octubre</v>
      </c>
      <c r="E99" s="118">
        <v>200</v>
      </c>
    </row>
    <row r="100" spans="1:5" x14ac:dyDescent="0.25">
      <c r="A100" s="114" t="s">
        <v>199</v>
      </c>
      <c r="B100" s="115"/>
      <c r="C100" s="116">
        <v>44112</v>
      </c>
      <c r="D100" s="117" t="str">
        <f t="shared" si="9"/>
        <v>octubre</v>
      </c>
      <c r="E100" s="118">
        <v>600</v>
      </c>
    </row>
    <row r="101" spans="1:5" x14ac:dyDescent="0.25">
      <c r="A101" s="114" t="s">
        <v>199</v>
      </c>
      <c r="B101" s="115"/>
      <c r="C101" s="116">
        <v>44112</v>
      </c>
      <c r="D101" s="117" t="str">
        <f t="shared" si="9"/>
        <v>octubre</v>
      </c>
      <c r="E101" s="118">
        <v>500</v>
      </c>
    </row>
    <row r="102" spans="1:5" x14ac:dyDescent="0.25">
      <c r="A102" s="114" t="s">
        <v>197</v>
      </c>
      <c r="B102" s="115"/>
      <c r="C102" s="116">
        <v>44146</v>
      </c>
      <c r="D102" s="117" t="str">
        <f>TEXT(C102,"mmmmmmmmmmmmm")</f>
        <v>noviembre</v>
      </c>
      <c r="E102" s="118">
        <v>4500</v>
      </c>
    </row>
    <row r="103" spans="1:5" x14ac:dyDescent="0.25">
      <c r="A103" s="114" t="s">
        <v>30</v>
      </c>
      <c r="B103" s="115"/>
      <c r="C103" s="116">
        <v>44146</v>
      </c>
      <c r="D103" s="117" t="str">
        <f t="shared" ref="D103:D111" si="10">TEXT(C103,"mmmmmmmmmmmmm")</f>
        <v>noviembre</v>
      </c>
      <c r="E103" s="118">
        <v>500</v>
      </c>
    </row>
    <row r="104" spans="1:5" x14ac:dyDescent="0.25">
      <c r="A104" s="114" t="s">
        <v>30</v>
      </c>
      <c r="B104" s="115"/>
      <c r="C104" s="116">
        <v>44138</v>
      </c>
      <c r="D104" s="117" t="str">
        <f t="shared" si="10"/>
        <v>noviembre</v>
      </c>
      <c r="E104" s="118">
        <v>800</v>
      </c>
    </row>
    <row r="105" spans="1:5" x14ac:dyDescent="0.25">
      <c r="A105" s="114" t="s">
        <v>37</v>
      </c>
      <c r="B105" s="115"/>
      <c r="C105" s="116">
        <v>44146</v>
      </c>
      <c r="D105" s="117" t="str">
        <f t="shared" si="10"/>
        <v>noviembre</v>
      </c>
      <c r="E105" s="118">
        <v>240</v>
      </c>
    </row>
    <row r="106" spans="1:5" x14ac:dyDescent="0.25">
      <c r="A106" s="114" t="s">
        <v>37</v>
      </c>
      <c r="B106" s="115"/>
      <c r="C106" s="116">
        <v>44140</v>
      </c>
      <c r="D106" s="117" t="str">
        <f t="shared" si="10"/>
        <v>noviembre</v>
      </c>
      <c r="E106" s="118">
        <v>20</v>
      </c>
    </row>
    <row r="107" spans="1:5" x14ac:dyDescent="0.25">
      <c r="A107" s="114" t="s">
        <v>101</v>
      </c>
      <c r="B107" s="115"/>
      <c r="C107" s="116">
        <v>44146</v>
      </c>
      <c r="D107" s="117" t="str">
        <f t="shared" si="10"/>
        <v>noviembre</v>
      </c>
      <c r="E107" s="118">
        <v>100</v>
      </c>
    </row>
    <row r="108" spans="1:5" x14ac:dyDescent="0.25">
      <c r="A108" s="114" t="s">
        <v>198</v>
      </c>
      <c r="B108" s="115"/>
      <c r="C108" s="116">
        <v>44142</v>
      </c>
      <c r="D108" s="117" t="str">
        <f t="shared" si="10"/>
        <v>noviembre</v>
      </c>
      <c r="E108" s="118">
        <v>600</v>
      </c>
    </row>
    <row r="109" spans="1:5" x14ac:dyDescent="0.25">
      <c r="A109" s="114" t="s">
        <v>198</v>
      </c>
      <c r="B109" s="115"/>
      <c r="C109" s="116">
        <v>44143</v>
      </c>
      <c r="D109" s="117" t="str">
        <f t="shared" si="10"/>
        <v>noviembre</v>
      </c>
      <c r="E109" s="118">
        <v>200</v>
      </c>
    </row>
    <row r="110" spans="1:5" x14ac:dyDescent="0.25">
      <c r="A110" s="114" t="s">
        <v>199</v>
      </c>
      <c r="B110" s="115"/>
      <c r="C110" s="116">
        <v>44143</v>
      </c>
      <c r="D110" s="117" t="str">
        <f t="shared" si="10"/>
        <v>noviembre</v>
      </c>
      <c r="E110" s="118">
        <v>600</v>
      </c>
    </row>
    <row r="111" spans="1:5" x14ac:dyDescent="0.25">
      <c r="A111" s="114" t="s">
        <v>199</v>
      </c>
      <c r="B111" s="115"/>
      <c r="C111" s="116">
        <v>44143</v>
      </c>
      <c r="D111" s="117" t="str">
        <f t="shared" si="10"/>
        <v>noviembre</v>
      </c>
      <c r="E111" s="118">
        <v>500</v>
      </c>
    </row>
    <row r="112" spans="1:5" x14ac:dyDescent="0.25">
      <c r="A112" s="114" t="s">
        <v>197</v>
      </c>
      <c r="B112" s="115"/>
      <c r="C112" s="116">
        <v>44177</v>
      </c>
      <c r="D112" s="117" t="str">
        <f>TEXT(C112,"mmmmmmmmmmmmm")</f>
        <v>diciembre</v>
      </c>
      <c r="E112" s="118">
        <v>4500</v>
      </c>
    </row>
    <row r="113" spans="1:5" x14ac:dyDescent="0.25">
      <c r="A113" s="114" t="s">
        <v>30</v>
      </c>
      <c r="B113" s="115"/>
      <c r="C113" s="116">
        <v>44177</v>
      </c>
      <c r="D113" s="117" t="str">
        <f t="shared" ref="D113:D121" si="11">TEXT(C113,"mmmmmmmmmmmmm")</f>
        <v>diciembre</v>
      </c>
      <c r="E113" s="118">
        <v>500</v>
      </c>
    </row>
    <row r="114" spans="1:5" x14ac:dyDescent="0.25">
      <c r="A114" s="114" t="s">
        <v>30</v>
      </c>
      <c r="B114" s="115"/>
      <c r="C114" s="116">
        <v>44168</v>
      </c>
      <c r="D114" s="117" t="str">
        <f t="shared" si="11"/>
        <v>diciembre</v>
      </c>
      <c r="E114" s="118">
        <v>800</v>
      </c>
    </row>
    <row r="115" spans="1:5" x14ac:dyDescent="0.25">
      <c r="A115" s="114" t="s">
        <v>37</v>
      </c>
      <c r="B115" s="115"/>
      <c r="C115" s="116">
        <v>44177</v>
      </c>
      <c r="D115" s="117" t="str">
        <f t="shared" si="11"/>
        <v>diciembre</v>
      </c>
      <c r="E115" s="118">
        <v>240</v>
      </c>
    </row>
    <row r="116" spans="1:5" x14ac:dyDescent="0.25">
      <c r="A116" s="114" t="s">
        <v>37</v>
      </c>
      <c r="B116" s="115"/>
      <c r="C116" s="116">
        <v>44170</v>
      </c>
      <c r="D116" s="117" t="str">
        <f t="shared" si="11"/>
        <v>diciembre</v>
      </c>
      <c r="E116" s="118">
        <v>20</v>
      </c>
    </row>
    <row r="117" spans="1:5" x14ac:dyDescent="0.25">
      <c r="A117" s="114" t="s">
        <v>101</v>
      </c>
      <c r="B117" s="115"/>
      <c r="C117" s="116">
        <v>44177</v>
      </c>
      <c r="D117" s="117" t="str">
        <f t="shared" si="11"/>
        <v>diciembre</v>
      </c>
      <c r="E117" s="118">
        <v>100</v>
      </c>
    </row>
    <row r="118" spans="1:5" x14ac:dyDescent="0.25">
      <c r="A118" s="114" t="s">
        <v>198</v>
      </c>
      <c r="B118" s="115"/>
      <c r="C118" s="116">
        <v>44172</v>
      </c>
      <c r="D118" s="117" t="str">
        <f t="shared" si="11"/>
        <v>diciembre</v>
      </c>
      <c r="E118" s="118">
        <v>600</v>
      </c>
    </row>
    <row r="119" spans="1:5" x14ac:dyDescent="0.25">
      <c r="A119" s="114" t="s">
        <v>198</v>
      </c>
      <c r="B119" s="115"/>
      <c r="C119" s="116">
        <v>44173</v>
      </c>
      <c r="D119" s="117" t="str">
        <f t="shared" si="11"/>
        <v>diciembre</v>
      </c>
      <c r="E119" s="118">
        <v>200</v>
      </c>
    </row>
    <row r="120" spans="1:5" x14ac:dyDescent="0.25">
      <c r="A120" s="114" t="s">
        <v>199</v>
      </c>
      <c r="B120" s="115"/>
      <c r="C120" s="116">
        <v>44173</v>
      </c>
      <c r="D120" s="117" t="str">
        <f t="shared" si="11"/>
        <v>diciembre</v>
      </c>
      <c r="E120" s="118">
        <v>600</v>
      </c>
    </row>
    <row r="121" spans="1:5" x14ac:dyDescent="0.25">
      <c r="A121" s="114" t="s">
        <v>199</v>
      </c>
      <c r="B121" s="115"/>
      <c r="C121" s="116">
        <v>44173</v>
      </c>
      <c r="D121" s="117" t="str">
        <f t="shared" si="11"/>
        <v>diciembre</v>
      </c>
      <c r="E121" s="118">
        <v>500</v>
      </c>
    </row>
    <row r="122" spans="1:5" x14ac:dyDescent="0.25">
      <c r="A122" s="114"/>
      <c r="B122" s="115"/>
      <c r="C122" s="115"/>
      <c r="D122" s="119"/>
      <c r="E122" s="120"/>
    </row>
    <row r="123" spans="1:5" x14ac:dyDescent="0.25">
      <c r="A123" s="114"/>
      <c r="B123" s="115"/>
      <c r="C123" s="115"/>
      <c r="D123" s="119"/>
      <c r="E123" s="120"/>
    </row>
    <row r="124" spans="1:5" x14ac:dyDescent="0.25">
      <c r="A124" s="114"/>
      <c r="B124" s="115"/>
      <c r="C124" s="115"/>
      <c r="D124" s="119"/>
      <c r="E124" s="120"/>
    </row>
    <row r="125" spans="1:5" x14ac:dyDescent="0.25">
      <c r="A125" s="114"/>
      <c r="B125" s="115"/>
      <c r="C125" s="115"/>
      <c r="D125" s="119"/>
      <c r="E125" s="120"/>
    </row>
    <row r="126" spans="1:5" x14ac:dyDescent="0.25">
      <c r="A126" s="114"/>
      <c r="B126" s="115"/>
      <c r="C126" s="115"/>
      <c r="D126" s="119"/>
      <c r="E126" s="120"/>
    </row>
    <row r="127" spans="1:5" x14ac:dyDescent="0.25">
      <c r="A127" s="114"/>
      <c r="B127" s="115"/>
      <c r="C127" s="115"/>
      <c r="D127" s="119"/>
      <c r="E127" s="120"/>
    </row>
    <row r="128" spans="1:5" x14ac:dyDescent="0.25">
      <c r="A128" s="114"/>
      <c r="B128" s="115"/>
      <c r="C128" s="115"/>
      <c r="D128" s="119"/>
      <c r="E128" s="120"/>
    </row>
    <row r="129" spans="1:5" x14ac:dyDescent="0.25">
      <c r="A129" s="114"/>
      <c r="B129" s="115"/>
      <c r="C129" s="115"/>
      <c r="D129" s="119"/>
      <c r="E129" s="120"/>
    </row>
    <row r="130" spans="1:5" x14ac:dyDescent="0.25">
      <c r="A130" s="114"/>
      <c r="B130" s="115"/>
      <c r="C130" s="115"/>
      <c r="D130" s="119"/>
      <c r="E130" s="120"/>
    </row>
    <row r="131" spans="1:5" x14ac:dyDescent="0.25">
      <c r="A131" s="114"/>
      <c r="B131" s="115"/>
      <c r="C131" s="115"/>
      <c r="D131" s="119"/>
      <c r="E131" s="120"/>
    </row>
    <row r="132" spans="1:5" x14ac:dyDescent="0.25">
      <c r="A132" s="114"/>
      <c r="B132" s="115"/>
      <c r="C132" s="115"/>
      <c r="D132" s="119"/>
      <c r="E132" s="120"/>
    </row>
    <row r="133" spans="1:5" x14ac:dyDescent="0.25">
      <c r="A133" s="114"/>
      <c r="B133" s="115"/>
      <c r="C133" s="115"/>
      <c r="D133" s="119"/>
      <c r="E133" s="120"/>
    </row>
    <row r="134" spans="1:5" x14ac:dyDescent="0.25">
      <c r="A134" s="114"/>
      <c r="B134" s="115"/>
      <c r="C134" s="115"/>
      <c r="D134" s="119"/>
      <c r="E134" s="120"/>
    </row>
    <row r="135" spans="1:5" x14ac:dyDescent="0.25">
      <c r="A135" s="114"/>
      <c r="B135" s="115"/>
      <c r="C135" s="115"/>
      <c r="D135" s="119"/>
      <c r="E135" s="120"/>
    </row>
    <row r="136" spans="1:5" x14ac:dyDescent="0.25">
      <c r="A136" s="114"/>
      <c r="B136" s="115"/>
      <c r="C136" s="115"/>
      <c r="D136" s="119"/>
      <c r="E136" s="120"/>
    </row>
    <row r="137" spans="1:5" x14ac:dyDescent="0.25">
      <c r="A137" s="114"/>
      <c r="B137" s="115"/>
      <c r="C137" s="115"/>
      <c r="D137" s="119"/>
      <c r="E137" s="120"/>
    </row>
    <row r="138" spans="1:5" x14ac:dyDescent="0.25">
      <c r="A138" s="114"/>
      <c r="B138" s="115"/>
      <c r="C138" s="115"/>
      <c r="D138" s="119"/>
      <c r="E138" s="120"/>
    </row>
    <row r="139" spans="1:5" x14ac:dyDescent="0.25">
      <c r="A139" s="114"/>
      <c r="B139" s="115"/>
      <c r="C139" s="115"/>
      <c r="D139" s="119"/>
      <c r="E139" s="120"/>
    </row>
    <row r="140" spans="1:5" x14ac:dyDescent="0.25">
      <c r="A140" s="114"/>
      <c r="B140" s="115"/>
      <c r="C140" s="115"/>
      <c r="D140" s="119"/>
      <c r="E140" s="120"/>
    </row>
    <row r="141" spans="1:5" x14ac:dyDescent="0.25">
      <c r="A141" s="114"/>
      <c r="B141" s="115"/>
      <c r="C141" s="115"/>
      <c r="D141" s="119"/>
      <c r="E141" s="120"/>
    </row>
    <row r="142" spans="1:5" x14ac:dyDescent="0.25">
      <c r="A142" s="114"/>
      <c r="B142" s="115"/>
      <c r="C142" s="115"/>
      <c r="D142" s="119"/>
      <c r="E142" s="120"/>
    </row>
    <row r="143" spans="1:5" x14ac:dyDescent="0.25">
      <c r="A143" s="114"/>
      <c r="B143" s="115"/>
      <c r="C143" s="115"/>
      <c r="D143" s="119"/>
      <c r="E143" s="120"/>
    </row>
    <row r="144" spans="1:5" x14ac:dyDescent="0.25">
      <c r="A144" s="114"/>
      <c r="B144" s="115"/>
      <c r="C144" s="115"/>
      <c r="D144" s="119"/>
      <c r="E144" s="120"/>
    </row>
    <row r="145" spans="1:5" x14ac:dyDescent="0.25">
      <c r="A145" s="114"/>
      <c r="B145" s="115"/>
      <c r="C145" s="115"/>
      <c r="D145" s="119"/>
      <c r="E145" s="120"/>
    </row>
    <row r="146" spans="1:5" x14ac:dyDescent="0.25">
      <c r="A146" s="114"/>
      <c r="B146" s="115"/>
      <c r="C146" s="115"/>
      <c r="D146" s="119"/>
      <c r="E146" s="120"/>
    </row>
    <row r="147" spans="1:5" x14ac:dyDescent="0.25">
      <c r="A147" s="114"/>
      <c r="B147" s="115"/>
      <c r="C147" s="115"/>
      <c r="D147" s="119"/>
      <c r="E147" s="120"/>
    </row>
    <row r="148" spans="1:5" x14ac:dyDescent="0.25">
      <c r="A148" s="114"/>
      <c r="B148" s="115"/>
      <c r="C148" s="115"/>
      <c r="D148" s="119"/>
      <c r="E148" s="120"/>
    </row>
    <row r="149" spans="1:5" x14ac:dyDescent="0.25">
      <c r="A149" s="114"/>
      <c r="B149" s="115"/>
      <c r="C149" s="115"/>
      <c r="D149" s="119"/>
      <c r="E149" s="120"/>
    </row>
    <row r="150" spans="1:5" x14ac:dyDescent="0.25">
      <c r="A150" s="114"/>
      <c r="B150" s="115"/>
      <c r="C150" s="115"/>
      <c r="D150" s="119"/>
      <c r="E150" s="120"/>
    </row>
    <row r="151" spans="1:5" x14ac:dyDescent="0.25">
      <c r="A151" s="114"/>
      <c r="B151" s="115"/>
      <c r="C151" s="115"/>
      <c r="D151" s="119"/>
      <c r="E151" s="120"/>
    </row>
    <row r="152" spans="1:5" x14ac:dyDescent="0.25">
      <c r="A152" s="114"/>
      <c r="B152" s="115"/>
      <c r="C152" s="115"/>
      <c r="D152" s="119"/>
      <c r="E152" s="120"/>
    </row>
    <row r="153" spans="1:5" x14ac:dyDescent="0.25">
      <c r="A153" s="114"/>
      <c r="B153" s="115"/>
      <c r="C153" s="115"/>
      <c r="D153" s="119"/>
      <c r="E153" s="120"/>
    </row>
    <row r="154" spans="1:5" x14ac:dyDescent="0.25">
      <c r="A154" s="114"/>
      <c r="B154" s="115"/>
      <c r="C154" s="115"/>
      <c r="D154" s="119"/>
      <c r="E154" s="120"/>
    </row>
    <row r="155" spans="1:5" x14ac:dyDescent="0.25">
      <c r="A155" s="114"/>
      <c r="B155" s="115"/>
      <c r="C155" s="115"/>
      <c r="D155" s="119"/>
      <c r="E155" s="120"/>
    </row>
    <row r="156" spans="1:5" x14ac:dyDescent="0.25">
      <c r="A156" s="114"/>
      <c r="B156" s="115"/>
      <c r="C156" s="115"/>
      <c r="D156" s="119"/>
      <c r="E156" s="120"/>
    </row>
    <row r="157" spans="1:5" x14ac:dyDescent="0.25">
      <c r="A157" s="114"/>
      <c r="B157" s="115"/>
      <c r="C157" s="115"/>
      <c r="D157" s="119"/>
      <c r="E157" s="120"/>
    </row>
    <row r="158" spans="1:5" x14ac:dyDescent="0.25">
      <c r="A158" s="114"/>
      <c r="B158" s="115"/>
      <c r="C158" s="115"/>
      <c r="D158" s="119"/>
      <c r="E158" s="120"/>
    </row>
    <row r="159" spans="1:5" x14ac:dyDescent="0.25">
      <c r="A159" s="114"/>
      <c r="B159" s="115"/>
      <c r="C159" s="115"/>
      <c r="D159" s="119"/>
      <c r="E159" s="120"/>
    </row>
    <row r="160" spans="1:5" x14ac:dyDescent="0.25">
      <c r="A160" s="114"/>
      <c r="B160" s="115"/>
      <c r="C160" s="115"/>
      <c r="D160" s="119"/>
      <c r="E160" s="120"/>
    </row>
    <row r="161" spans="1:5" x14ac:dyDescent="0.25">
      <c r="A161" s="114"/>
      <c r="B161" s="115"/>
      <c r="C161" s="115"/>
      <c r="D161" s="119"/>
      <c r="E161" s="120"/>
    </row>
    <row r="162" spans="1:5" x14ac:dyDescent="0.25">
      <c r="A162" s="114"/>
      <c r="B162" s="115"/>
      <c r="C162" s="115"/>
      <c r="D162" s="119"/>
      <c r="E162" s="120"/>
    </row>
    <row r="163" spans="1:5" x14ac:dyDescent="0.25">
      <c r="A163" s="114"/>
      <c r="B163" s="115"/>
      <c r="C163" s="115"/>
      <c r="D163" s="119"/>
      <c r="E163" s="120"/>
    </row>
    <row r="164" spans="1:5" x14ac:dyDescent="0.25">
      <c r="A164" s="114"/>
      <c r="B164" s="115"/>
      <c r="C164" s="115"/>
      <c r="D164" s="119"/>
      <c r="E164" s="120"/>
    </row>
    <row r="165" spans="1:5" x14ac:dyDescent="0.25">
      <c r="A165" s="114"/>
      <c r="B165" s="115"/>
      <c r="C165" s="115"/>
      <c r="D165" s="119"/>
      <c r="E165" s="120"/>
    </row>
    <row r="166" spans="1:5" x14ac:dyDescent="0.25">
      <c r="A166" s="114"/>
      <c r="B166" s="115"/>
      <c r="C166" s="115"/>
      <c r="D166" s="119"/>
      <c r="E166" s="120"/>
    </row>
    <row r="167" spans="1:5" x14ac:dyDescent="0.25">
      <c r="A167" s="114"/>
      <c r="B167" s="115"/>
      <c r="C167" s="115"/>
      <c r="D167" s="119"/>
      <c r="E167" s="120"/>
    </row>
    <row r="168" spans="1:5" x14ac:dyDescent="0.25">
      <c r="A168" s="114"/>
      <c r="B168" s="115"/>
      <c r="C168" s="115"/>
      <c r="D168" s="119"/>
      <c r="E168" s="120"/>
    </row>
    <row r="169" spans="1:5" x14ac:dyDescent="0.25">
      <c r="A169" s="114"/>
      <c r="B169" s="115"/>
      <c r="C169" s="115"/>
      <c r="D169" s="119"/>
      <c r="E169" s="120"/>
    </row>
    <row r="170" spans="1:5" x14ac:dyDescent="0.25">
      <c r="A170" s="114"/>
      <c r="B170" s="115"/>
      <c r="C170" s="115"/>
      <c r="D170" s="119"/>
      <c r="E170" s="120"/>
    </row>
    <row r="171" spans="1:5" x14ac:dyDescent="0.25">
      <c r="A171" s="114"/>
      <c r="B171" s="115"/>
      <c r="C171" s="115"/>
      <c r="D171" s="119"/>
      <c r="E171" s="120"/>
    </row>
    <row r="172" spans="1:5" x14ac:dyDescent="0.25">
      <c r="A172" s="114"/>
      <c r="B172" s="115"/>
      <c r="C172" s="115"/>
      <c r="D172" s="119"/>
      <c r="E172" s="120"/>
    </row>
    <row r="173" spans="1:5" x14ac:dyDescent="0.25">
      <c r="A173" s="114"/>
      <c r="B173" s="115"/>
      <c r="C173" s="115"/>
      <c r="D173" s="119"/>
      <c r="E173" s="120"/>
    </row>
    <row r="174" spans="1:5" x14ac:dyDescent="0.25">
      <c r="A174" s="114"/>
      <c r="B174" s="115"/>
      <c r="C174" s="115"/>
      <c r="D174" s="119"/>
      <c r="E174" s="120"/>
    </row>
    <row r="175" spans="1:5" x14ac:dyDescent="0.25">
      <c r="A175" s="114"/>
      <c r="B175" s="115"/>
      <c r="C175" s="115"/>
      <c r="D175" s="119"/>
      <c r="E175" s="120"/>
    </row>
    <row r="176" spans="1:5" x14ac:dyDescent="0.25">
      <c r="A176" s="114"/>
      <c r="B176" s="115"/>
      <c r="C176" s="115"/>
      <c r="D176" s="119"/>
      <c r="E176" s="120"/>
    </row>
    <row r="177" spans="1:5" x14ac:dyDescent="0.25">
      <c r="A177" s="114"/>
      <c r="B177" s="115"/>
      <c r="C177" s="115"/>
      <c r="D177" s="119"/>
      <c r="E177" s="120"/>
    </row>
    <row r="178" spans="1:5" x14ac:dyDescent="0.25">
      <c r="A178" s="114"/>
      <c r="B178" s="115"/>
      <c r="C178" s="115"/>
      <c r="D178" s="119"/>
      <c r="E178" s="120"/>
    </row>
    <row r="179" spans="1:5" x14ac:dyDescent="0.25">
      <c r="A179" s="114"/>
      <c r="B179" s="115"/>
      <c r="C179" s="115"/>
      <c r="D179" s="119"/>
      <c r="E179" s="120"/>
    </row>
    <row r="180" spans="1:5" x14ac:dyDescent="0.25">
      <c r="A180" s="114"/>
      <c r="B180" s="115"/>
      <c r="C180" s="115"/>
      <c r="D180" s="119"/>
      <c r="E180" s="120"/>
    </row>
    <row r="181" spans="1:5" x14ac:dyDescent="0.25">
      <c r="A181" s="114"/>
      <c r="B181" s="115"/>
      <c r="C181" s="115"/>
      <c r="D181" s="119"/>
      <c r="E181" s="120"/>
    </row>
    <row r="182" spans="1:5" x14ac:dyDescent="0.25">
      <c r="A182" s="114"/>
      <c r="B182" s="115"/>
      <c r="C182" s="115"/>
      <c r="D182" s="119"/>
      <c r="E182" s="120"/>
    </row>
    <row r="183" spans="1:5" x14ac:dyDescent="0.25">
      <c r="A183" s="114"/>
      <c r="B183" s="115"/>
      <c r="C183" s="115"/>
      <c r="D183" s="119"/>
      <c r="E183" s="120"/>
    </row>
    <row r="184" spans="1:5" x14ac:dyDescent="0.25">
      <c r="A184" s="114"/>
      <c r="B184" s="115"/>
      <c r="C184" s="115"/>
      <c r="D184" s="119"/>
      <c r="E184" s="120"/>
    </row>
    <row r="185" spans="1:5" x14ac:dyDescent="0.25">
      <c r="A185" s="114"/>
      <c r="B185" s="115"/>
      <c r="C185" s="115"/>
      <c r="D185" s="119"/>
      <c r="E185" s="120"/>
    </row>
    <row r="186" spans="1:5" x14ac:dyDescent="0.25">
      <c r="A186" s="114"/>
      <c r="B186" s="115"/>
      <c r="C186" s="115"/>
      <c r="D186" s="119"/>
      <c r="E186" s="120"/>
    </row>
    <row r="187" spans="1:5" x14ac:dyDescent="0.25">
      <c r="A187" s="114"/>
      <c r="B187" s="115"/>
      <c r="C187" s="115"/>
      <c r="D187" s="119"/>
      <c r="E187" s="120"/>
    </row>
    <row r="188" spans="1:5" x14ac:dyDescent="0.25">
      <c r="A188" s="114"/>
      <c r="B188" s="115"/>
      <c r="C188" s="115"/>
      <c r="D188" s="119"/>
      <c r="E188" s="120"/>
    </row>
    <row r="189" spans="1:5" x14ac:dyDescent="0.25">
      <c r="A189" s="114"/>
      <c r="B189" s="115"/>
      <c r="C189" s="115"/>
      <c r="D189" s="119"/>
      <c r="E189" s="120"/>
    </row>
    <row r="190" spans="1:5" x14ac:dyDescent="0.25">
      <c r="A190" s="114"/>
      <c r="B190" s="115"/>
      <c r="C190" s="115"/>
      <c r="D190" s="119"/>
      <c r="E190" s="120"/>
    </row>
    <row r="191" spans="1:5" x14ac:dyDescent="0.25">
      <c r="A191" s="114"/>
      <c r="B191" s="115"/>
      <c r="C191" s="115"/>
      <c r="D191" s="119"/>
      <c r="E191" s="120"/>
    </row>
    <row r="192" spans="1:5" x14ac:dyDescent="0.25">
      <c r="A192" s="114"/>
      <c r="B192" s="115"/>
      <c r="C192" s="115"/>
      <c r="D192" s="119"/>
      <c r="E192" s="120"/>
    </row>
    <row r="193" spans="1:5" x14ac:dyDescent="0.25">
      <c r="A193" s="114"/>
      <c r="B193" s="115"/>
      <c r="C193" s="115"/>
      <c r="D193" s="119"/>
      <c r="E193" s="120"/>
    </row>
    <row r="194" spans="1:5" x14ac:dyDescent="0.25">
      <c r="A194" s="114"/>
      <c r="B194" s="115"/>
      <c r="C194" s="115"/>
      <c r="D194" s="119"/>
      <c r="E194" s="120"/>
    </row>
    <row r="195" spans="1:5" x14ac:dyDescent="0.25">
      <c r="A195" s="114"/>
      <c r="B195" s="115"/>
      <c r="C195" s="115"/>
      <c r="D195" s="119"/>
      <c r="E195" s="120"/>
    </row>
    <row r="196" spans="1:5" x14ac:dyDescent="0.25">
      <c r="A196" s="114"/>
      <c r="B196" s="115"/>
      <c r="C196" s="115"/>
      <c r="D196" s="119"/>
      <c r="E196" s="120"/>
    </row>
    <row r="197" spans="1:5" x14ac:dyDescent="0.25">
      <c r="A197" s="114"/>
      <c r="B197" s="115"/>
      <c r="C197" s="115"/>
      <c r="D197" s="119"/>
      <c r="E197" s="120"/>
    </row>
    <row r="198" spans="1:5" x14ac:dyDescent="0.25">
      <c r="A198" s="114"/>
      <c r="B198" s="115"/>
      <c r="C198" s="115"/>
      <c r="D198" s="119"/>
      <c r="E198" s="120"/>
    </row>
    <row r="199" spans="1:5" x14ac:dyDescent="0.25">
      <c r="A199" s="114"/>
      <c r="B199" s="115"/>
      <c r="C199" s="115"/>
      <c r="D199" s="119"/>
      <c r="E199" s="120"/>
    </row>
    <row r="200" spans="1:5" x14ac:dyDescent="0.25">
      <c r="A200" s="114"/>
      <c r="B200" s="115"/>
      <c r="C200" s="115"/>
      <c r="D200" s="119"/>
      <c r="E200" s="120"/>
    </row>
    <row r="201" spans="1:5" x14ac:dyDescent="0.25">
      <c r="A201" s="114"/>
      <c r="B201" s="115"/>
      <c r="C201" s="115"/>
      <c r="D201" s="119"/>
      <c r="E201" s="120"/>
    </row>
    <row r="202" spans="1:5" x14ac:dyDescent="0.25">
      <c r="A202" s="114"/>
      <c r="B202" s="115"/>
      <c r="C202" s="115"/>
      <c r="D202" s="119"/>
      <c r="E202" s="120"/>
    </row>
    <row r="203" spans="1:5" x14ac:dyDescent="0.25">
      <c r="A203" s="114"/>
      <c r="B203" s="115"/>
      <c r="C203" s="115"/>
      <c r="D203" s="119"/>
      <c r="E203" s="120"/>
    </row>
    <row r="204" spans="1:5" x14ac:dyDescent="0.25">
      <c r="A204" s="114"/>
      <c r="B204" s="115"/>
      <c r="C204" s="115"/>
      <c r="D204" s="119"/>
      <c r="E204" s="120"/>
    </row>
    <row r="205" spans="1:5" x14ac:dyDescent="0.25">
      <c r="A205" s="114"/>
      <c r="B205" s="115"/>
      <c r="C205" s="115"/>
      <c r="D205" s="119"/>
      <c r="E205" s="120"/>
    </row>
    <row r="206" spans="1:5" x14ac:dyDescent="0.25">
      <c r="A206" s="114"/>
      <c r="B206" s="115"/>
      <c r="C206" s="115"/>
      <c r="D206" s="119"/>
      <c r="E206" s="120"/>
    </row>
    <row r="207" spans="1:5" x14ac:dyDescent="0.25">
      <c r="A207" s="114"/>
      <c r="B207" s="115"/>
      <c r="C207" s="115"/>
      <c r="D207" s="119"/>
      <c r="E207" s="120"/>
    </row>
    <row r="208" spans="1:5" x14ac:dyDescent="0.25">
      <c r="A208" s="114"/>
      <c r="B208" s="115"/>
      <c r="C208" s="115"/>
      <c r="D208" s="119"/>
      <c r="E208" s="120"/>
    </row>
    <row r="209" spans="1:5" x14ac:dyDescent="0.25">
      <c r="A209" s="114"/>
      <c r="B209" s="115"/>
      <c r="C209" s="115"/>
      <c r="D209" s="119"/>
      <c r="E209" s="120"/>
    </row>
    <row r="210" spans="1:5" x14ac:dyDescent="0.25">
      <c r="A210" s="114"/>
      <c r="B210" s="115"/>
      <c r="C210" s="115"/>
      <c r="D210" s="119"/>
      <c r="E210" s="120"/>
    </row>
    <row r="211" spans="1:5" x14ac:dyDescent="0.25">
      <c r="A211" s="114"/>
      <c r="B211" s="115"/>
      <c r="C211" s="115"/>
      <c r="D211" s="119"/>
      <c r="E211" s="120"/>
    </row>
    <row r="212" spans="1:5" x14ac:dyDescent="0.25">
      <c r="A212" s="114"/>
      <c r="B212" s="115"/>
      <c r="C212" s="115"/>
      <c r="D212" s="119"/>
      <c r="E212" s="120"/>
    </row>
    <row r="213" spans="1:5" x14ac:dyDescent="0.25">
      <c r="A213" s="114"/>
      <c r="B213" s="115"/>
      <c r="C213" s="115"/>
      <c r="D213" s="119"/>
      <c r="E213" s="120"/>
    </row>
    <row r="214" spans="1:5" x14ac:dyDescent="0.25">
      <c r="A214" s="114"/>
      <c r="B214" s="115"/>
      <c r="C214" s="115"/>
      <c r="D214" s="119"/>
      <c r="E214" s="120"/>
    </row>
    <row r="215" spans="1:5" x14ac:dyDescent="0.25">
      <c r="A215" s="114"/>
      <c r="B215" s="115"/>
      <c r="C215" s="115"/>
      <c r="D215" s="119"/>
      <c r="E215" s="120"/>
    </row>
    <row r="216" spans="1:5" x14ac:dyDescent="0.25">
      <c r="A216" s="114"/>
      <c r="B216" s="115"/>
      <c r="C216" s="115"/>
      <c r="D216" s="119"/>
      <c r="E216" s="120"/>
    </row>
    <row r="217" spans="1:5" x14ac:dyDescent="0.25">
      <c r="A217" s="114"/>
      <c r="B217" s="115"/>
      <c r="C217" s="115"/>
      <c r="D217" s="119"/>
      <c r="E217" s="120"/>
    </row>
    <row r="218" spans="1:5" x14ac:dyDescent="0.25">
      <c r="A218" s="114"/>
      <c r="B218" s="115"/>
      <c r="C218" s="115"/>
      <c r="D218" s="119"/>
      <c r="E218" s="120"/>
    </row>
    <row r="219" spans="1:5" x14ac:dyDescent="0.25">
      <c r="A219" s="114"/>
      <c r="B219" s="115"/>
      <c r="C219" s="115"/>
      <c r="D219" s="119"/>
      <c r="E219" s="120"/>
    </row>
    <row r="220" spans="1:5" x14ac:dyDescent="0.25">
      <c r="A220" s="114"/>
      <c r="B220" s="115"/>
      <c r="C220" s="115"/>
      <c r="D220" s="119"/>
      <c r="E220" s="120"/>
    </row>
    <row r="221" spans="1:5" x14ac:dyDescent="0.25">
      <c r="A221" s="114"/>
      <c r="B221" s="115"/>
      <c r="C221" s="115"/>
      <c r="D221" s="119"/>
      <c r="E221" s="120"/>
    </row>
    <row r="222" spans="1:5" x14ac:dyDescent="0.25">
      <c r="A222" s="114"/>
      <c r="B222" s="115"/>
      <c r="C222" s="115"/>
      <c r="D222" s="119"/>
      <c r="E222" s="120"/>
    </row>
    <row r="223" spans="1:5" x14ac:dyDescent="0.25">
      <c r="A223" s="114"/>
      <c r="B223" s="115"/>
      <c r="C223" s="115"/>
      <c r="D223" s="119"/>
      <c r="E223" s="120"/>
    </row>
    <row r="224" spans="1:5" x14ac:dyDescent="0.25">
      <c r="A224" s="114"/>
      <c r="B224" s="115"/>
      <c r="C224" s="115"/>
      <c r="D224" s="119"/>
      <c r="E224" s="120"/>
    </row>
    <row r="225" spans="1:5" x14ac:dyDescent="0.25">
      <c r="A225" s="114"/>
      <c r="B225" s="115"/>
      <c r="C225" s="115"/>
      <c r="D225" s="119"/>
      <c r="E225" s="120"/>
    </row>
    <row r="226" spans="1:5" x14ac:dyDescent="0.25">
      <c r="A226" s="114"/>
      <c r="B226" s="115"/>
      <c r="C226" s="115"/>
      <c r="D226" s="119"/>
      <c r="E226" s="120"/>
    </row>
    <row r="227" spans="1:5" x14ac:dyDescent="0.25">
      <c r="A227" s="114"/>
      <c r="B227" s="115"/>
      <c r="C227" s="115"/>
      <c r="D227" s="119"/>
      <c r="E227" s="120"/>
    </row>
    <row r="228" spans="1:5" x14ac:dyDescent="0.25">
      <c r="A228" s="114"/>
      <c r="B228" s="115"/>
      <c r="C228" s="115"/>
      <c r="D228" s="119"/>
      <c r="E228" s="120"/>
    </row>
    <row r="229" spans="1:5" x14ac:dyDescent="0.25">
      <c r="A229" s="114"/>
      <c r="B229" s="115"/>
      <c r="C229" s="115"/>
      <c r="D229" s="119"/>
      <c r="E229" s="120"/>
    </row>
    <row r="230" spans="1:5" x14ac:dyDescent="0.25">
      <c r="A230" s="114"/>
      <c r="B230" s="115"/>
      <c r="C230" s="115"/>
      <c r="D230" s="119"/>
      <c r="E230" s="120"/>
    </row>
    <row r="231" spans="1:5" x14ac:dyDescent="0.25">
      <c r="A231" s="114"/>
      <c r="B231" s="115"/>
      <c r="C231" s="115"/>
      <c r="D231" s="119"/>
      <c r="E231" s="120"/>
    </row>
    <row r="232" spans="1:5" x14ac:dyDescent="0.25">
      <c r="A232" s="114"/>
      <c r="B232" s="115"/>
      <c r="C232" s="115"/>
      <c r="D232" s="119"/>
      <c r="E232" s="120"/>
    </row>
    <row r="233" spans="1:5" x14ac:dyDescent="0.25">
      <c r="A233" s="114"/>
      <c r="B233" s="115"/>
      <c r="C233" s="115"/>
      <c r="D233" s="119"/>
      <c r="E233" s="120"/>
    </row>
    <row r="234" spans="1:5" x14ac:dyDescent="0.25">
      <c r="A234" s="114"/>
      <c r="B234" s="115"/>
      <c r="C234" s="115"/>
      <c r="D234" s="119"/>
      <c r="E234" s="120"/>
    </row>
    <row r="235" spans="1:5" x14ac:dyDescent="0.25">
      <c r="A235" s="114"/>
      <c r="B235" s="115"/>
      <c r="C235" s="115"/>
      <c r="D235" s="119"/>
      <c r="E235" s="120"/>
    </row>
    <row r="236" spans="1:5" x14ac:dyDescent="0.25">
      <c r="A236" s="114"/>
      <c r="B236" s="115"/>
      <c r="C236" s="115"/>
      <c r="D236" s="119"/>
      <c r="E236" s="120"/>
    </row>
    <row r="237" spans="1:5" x14ac:dyDescent="0.25">
      <c r="A237" s="114"/>
      <c r="B237" s="115"/>
      <c r="C237" s="115"/>
      <c r="D237" s="119"/>
      <c r="E237" s="120"/>
    </row>
    <row r="238" spans="1:5" x14ac:dyDescent="0.25">
      <c r="A238" s="114"/>
      <c r="B238" s="115"/>
      <c r="C238" s="115"/>
      <c r="D238" s="119"/>
      <c r="E238" s="120"/>
    </row>
    <row r="239" spans="1:5" x14ac:dyDescent="0.25">
      <c r="A239" s="114"/>
      <c r="B239" s="115"/>
      <c r="C239" s="115"/>
      <c r="D239" s="119"/>
      <c r="E239" s="120"/>
    </row>
    <row r="240" spans="1:5" x14ac:dyDescent="0.25">
      <c r="A240" s="114"/>
      <c r="B240" s="115"/>
      <c r="C240" s="115"/>
      <c r="D240" s="119"/>
      <c r="E240" s="120"/>
    </row>
    <row r="241" spans="1:5" x14ac:dyDescent="0.25">
      <c r="A241" s="114"/>
      <c r="B241" s="115"/>
      <c r="C241" s="115"/>
      <c r="D241" s="119"/>
      <c r="E241" s="120"/>
    </row>
    <row r="242" spans="1:5" x14ac:dyDescent="0.25">
      <c r="A242" s="114"/>
      <c r="B242" s="115"/>
      <c r="C242" s="115"/>
      <c r="D242" s="119"/>
      <c r="E242" s="120"/>
    </row>
    <row r="243" spans="1:5" x14ac:dyDescent="0.25">
      <c r="A243" s="114"/>
      <c r="B243" s="115"/>
      <c r="C243" s="115"/>
      <c r="D243" s="119"/>
      <c r="E243" s="120"/>
    </row>
    <row r="244" spans="1:5" x14ac:dyDescent="0.25">
      <c r="A244" s="114"/>
      <c r="B244" s="115"/>
      <c r="C244" s="115"/>
      <c r="D244" s="119"/>
      <c r="E244" s="120"/>
    </row>
    <row r="245" spans="1:5" x14ac:dyDescent="0.25">
      <c r="A245" s="114"/>
      <c r="B245" s="115"/>
      <c r="C245" s="115"/>
      <c r="D245" s="119"/>
      <c r="E245" s="120"/>
    </row>
    <row r="246" spans="1:5" x14ac:dyDescent="0.25">
      <c r="A246" s="114"/>
      <c r="B246" s="115"/>
      <c r="C246" s="115"/>
      <c r="D246" s="119"/>
      <c r="E246" s="120"/>
    </row>
    <row r="247" spans="1:5" x14ac:dyDescent="0.25">
      <c r="A247" s="114"/>
      <c r="B247" s="115"/>
      <c r="C247" s="115"/>
      <c r="D247" s="119"/>
      <c r="E247" s="120"/>
    </row>
    <row r="248" spans="1:5" x14ac:dyDescent="0.25">
      <c r="A248" s="114"/>
      <c r="B248" s="115"/>
      <c r="C248" s="115"/>
      <c r="D248" s="119"/>
      <c r="E248" s="120"/>
    </row>
    <row r="249" spans="1:5" x14ac:dyDescent="0.25">
      <c r="A249" s="114"/>
      <c r="B249" s="115"/>
      <c r="C249" s="115"/>
      <c r="D249" s="119"/>
      <c r="E249" s="120"/>
    </row>
    <row r="250" spans="1:5" x14ac:dyDescent="0.25">
      <c r="A250" s="114"/>
      <c r="B250" s="115"/>
      <c r="C250" s="115"/>
      <c r="D250" s="119"/>
      <c r="E250" s="120"/>
    </row>
    <row r="251" spans="1:5" x14ac:dyDescent="0.25">
      <c r="A251" s="114"/>
      <c r="B251" s="115"/>
      <c r="C251" s="115"/>
      <c r="D251" s="119"/>
      <c r="E251" s="120"/>
    </row>
    <row r="252" spans="1:5" x14ac:dyDescent="0.25">
      <c r="A252" s="114"/>
      <c r="B252" s="115"/>
      <c r="C252" s="115"/>
      <c r="D252" s="119"/>
      <c r="E252" s="120"/>
    </row>
    <row r="253" spans="1:5" x14ac:dyDescent="0.25">
      <c r="A253" s="114"/>
      <c r="B253" s="115"/>
      <c r="C253" s="115"/>
      <c r="D253" s="119"/>
      <c r="E253" s="120"/>
    </row>
    <row r="254" spans="1:5" x14ac:dyDescent="0.25">
      <c r="A254" s="114"/>
      <c r="B254" s="115"/>
      <c r="C254" s="115"/>
      <c r="D254" s="119"/>
      <c r="E254" s="120"/>
    </row>
    <row r="255" spans="1:5" x14ac:dyDescent="0.25">
      <c r="A255" s="114"/>
      <c r="B255" s="115"/>
      <c r="C255" s="115"/>
      <c r="D255" s="119"/>
      <c r="E255" s="120"/>
    </row>
    <row r="256" spans="1:5" x14ac:dyDescent="0.25">
      <c r="A256" s="114"/>
      <c r="B256" s="115"/>
      <c r="C256" s="115"/>
      <c r="D256" s="119"/>
      <c r="E256" s="120"/>
    </row>
    <row r="257" spans="1:5" x14ac:dyDescent="0.25">
      <c r="A257" s="114"/>
      <c r="B257" s="115"/>
      <c r="C257" s="115"/>
      <c r="D257" s="119"/>
      <c r="E257" s="120"/>
    </row>
    <row r="258" spans="1:5" x14ac:dyDescent="0.25">
      <c r="A258" s="114"/>
      <c r="B258" s="115"/>
      <c r="C258" s="115"/>
      <c r="D258" s="119"/>
      <c r="E258" s="120"/>
    </row>
    <row r="259" spans="1:5" x14ac:dyDescent="0.25">
      <c r="A259" s="114"/>
      <c r="B259" s="115"/>
      <c r="C259" s="115"/>
      <c r="D259" s="119"/>
      <c r="E259" s="120"/>
    </row>
    <row r="260" spans="1:5" x14ac:dyDescent="0.25">
      <c r="A260" s="114"/>
      <c r="B260" s="115"/>
      <c r="C260" s="115"/>
      <c r="D260" s="119"/>
      <c r="E260" s="120"/>
    </row>
    <row r="261" spans="1:5" x14ac:dyDescent="0.25">
      <c r="A261" s="114"/>
      <c r="B261" s="115"/>
      <c r="C261" s="115"/>
      <c r="D261" s="119"/>
      <c r="E261" s="120"/>
    </row>
    <row r="262" spans="1:5" x14ac:dyDescent="0.25">
      <c r="A262" s="114"/>
      <c r="B262" s="115"/>
      <c r="C262" s="115"/>
      <c r="D262" s="119"/>
      <c r="E262" s="120"/>
    </row>
    <row r="263" spans="1:5" x14ac:dyDescent="0.25">
      <c r="A263" s="114"/>
      <c r="B263" s="115"/>
      <c r="C263" s="115"/>
      <c r="D263" s="119"/>
      <c r="E263" s="120"/>
    </row>
    <row r="264" spans="1:5" x14ac:dyDescent="0.25">
      <c r="A264" s="114"/>
      <c r="B264" s="115"/>
      <c r="C264" s="115"/>
      <c r="D264" s="119"/>
      <c r="E264" s="120"/>
    </row>
    <row r="265" spans="1:5" x14ac:dyDescent="0.25">
      <c r="A265" s="114"/>
      <c r="B265" s="115"/>
      <c r="C265" s="115"/>
      <c r="D265" s="119"/>
      <c r="E265" s="120"/>
    </row>
    <row r="266" spans="1:5" x14ac:dyDescent="0.25">
      <c r="A266" s="114"/>
      <c r="B266" s="115"/>
      <c r="C266" s="115"/>
      <c r="D266" s="119"/>
      <c r="E266" s="120"/>
    </row>
    <row r="267" spans="1:5" x14ac:dyDescent="0.25">
      <c r="A267" s="114"/>
      <c r="B267" s="115"/>
      <c r="C267" s="115"/>
      <c r="D267" s="119"/>
      <c r="E267" s="120"/>
    </row>
    <row r="268" spans="1:5" x14ac:dyDescent="0.25">
      <c r="A268" s="114"/>
      <c r="B268" s="115"/>
      <c r="C268" s="115"/>
      <c r="D268" s="119"/>
      <c r="E268" s="120"/>
    </row>
    <row r="269" spans="1:5" x14ac:dyDescent="0.25">
      <c r="A269" s="114"/>
      <c r="B269" s="115"/>
      <c r="C269" s="115"/>
      <c r="D269" s="119"/>
      <c r="E269" s="120"/>
    </row>
    <row r="270" spans="1:5" x14ac:dyDescent="0.25">
      <c r="A270" s="114"/>
      <c r="B270" s="115"/>
      <c r="C270" s="115"/>
      <c r="D270" s="119"/>
      <c r="E270" s="120"/>
    </row>
    <row r="271" spans="1:5" x14ac:dyDescent="0.25">
      <c r="A271" s="114"/>
      <c r="B271" s="115"/>
      <c r="C271" s="115"/>
      <c r="D271" s="119"/>
      <c r="E271" s="120"/>
    </row>
    <row r="272" spans="1:5" x14ac:dyDescent="0.25">
      <c r="A272" s="114"/>
      <c r="B272" s="115"/>
      <c r="C272" s="115"/>
      <c r="D272" s="119"/>
      <c r="E272" s="120"/>
    </row>
    <row r="273" spans="1:5" x14ac:dyDescent="0.25">
      <c r="A273" s="114"/>
      <c r="B273" s="115"/>
      <c r="C273" s="115"/>
      <c r="D273" s="119"/>
      <c r="E273" s="120"/>
    </row>
    <row r="274" spans="1:5" x14ac:dyDescent="0.25">
      <c r="A274" s="114"/>
      <c r="B274" s="115"/>
      <c r="C274" s="115"/>
      <c r="D274" s="119"/>
      <c r="E274" s="120"/>
    </row>
    <row r="275" spans="1:5" x14ac:dyDescent="0.25">
      <c r="A275" s="114"/>
      <c r="B275" s="115"/>
      <c r="C275" s="115"/>
      <c r="D275" s="119"/>
      <c r="E275" s="120"/>
    </row>
    <row r="276" spans="1:5" x14ac:dyDescent="0.25">
      <c r="A276" s="114"/>
      <c r="B276" s="115"/>
      <c r="C276" s="115"/>
      <c r="D276" s="119"/>
      <c r="E276" s="120"/>
    </row>
    <row r="277" spans="1:5" x14ac:dyDescent="0.25">
      <c r="A277" s="114"/>
      <c r="B277" s="115"/>
      <c r="C277" s="115"/>
      <c r="D277" s="119"/>
      <c r="E277" s="120"/>
    </row>
    <row r="278" spans="1:5" x14ac:dyDescent="0.25">
      <c r="A278" s="114"/>
      <c r="B278" s="115"/>
      <c r="C278" s="115"/>
      <c r="D278" s="119"/>
      <c r="E278" s="120"/>
    </row>
    <row r="279" spans="1:5" x14ac:dyDescent="0.25">
      <c r="A279" s="114"/>
      <c r="B279" s="115"/>
      <c r="C279" s="115"/>
      <c r="D279" s="119"/>
      <c r="E279" s="120"/>
    </row>
    <row r="280" spans="1:5" x14ac:dyDescent="0.25">
      <c r="A280" s="114"/>
      <c r="B280" s="115"/>
      <c r="C280" s="115"/>
      <c r="D280" s="119"/>
      <c r="E280" s="120"/>
    </row>
    <row r="281" spans="1:5" x14ac:dyDescent="0.25">
      <c r="A281" s="114"/>
      <c r="B281" s="115"/>
      <c r="C281" s="115"/>
      <c r="D281" s="119"/>
      <c r="E281" s="120"/>
    </row>
    <row r="282" spans="1:5" x14ac:dyDescent="0.25">
      <c r="A282" s="114"/>
      <c r="B282" s="115"/>
      <c r="C282" s="115"/>
      <c r="D282" s="119"/>
      <c r="E282" s="120"/>
    </row>
    <row r="283" spans="1:5" x14ac:dyDescent="0.25">
      <c r="A283" s="114"/>
      <c r="B283" s="115"/>
      <c r="C283" s="115"/>
      <c r="D283" s="119"/>
      <c r="E283" s="120"/>
    </row>
    <row r="284" spans="1:5" x14ac:dyDescent="0.25">
      <c r="A284" s="114"/>
      <c r="B284" s="115"/>
      <c r="C284" s="115"/>
      <c r="D284" s="119"/>
      <c r="E284" s="120"/>
    </row>
    <row r="285" spans="1:5" x14ac:dyDescent="0.25">
      <c r="A285" s="114"/>
      <c r="B285" s="115"/>
      <c r="C285" s="115"/>
      <c r="D285" s="119"/>
      <c r="E285" s="120"/>
    </row>
    <row r="286" spans="1:5" x14ac:dyDescent="0.25">
      <c r="A286" s="114"/>
      <c r="B286" s="115"/>
      <c r="C286" s="115"/>
      <c r="D286" s="119"/>
      <c r="E286" s="120"/>
    </row>
    <row r="287" spans="1:5" x14ac:dyDescent="0.25">
      <c r="A287" s="114"/>
      <c r="B287" s="115"/>
      <c r="C287" s="115"/>
      <c r="D287" s="119"/>
      <c r="E287" s="120"/>
    </row>
    <row r="288" spans="1:5" x14ac:dyDescent="0.25">
      <c r="A288" s="114"/>
      <c r="B288" s="115"/>
      <c r="C288" s="115"/>
      <c r="D288" s="119"/>
      <c r="E288" s="120"/>
    </row>
    <row r="289" spans="1:5" x14ac:dyDescent="0.25">
      <c r="A289" s="114"/>
      <c r="B289" s="115"/>
      <c r="C289" s="115"/>
      <c r="D289" s="119"/>
      <c r="E289" s="120"/>
    </row>
    <row r="290" spans="1:5" x14ac:dyDescent="0.25">
      <c r="A290" s="114"/>
      <c r="B290" s="115"/>
      <c r="C290" s="115"/>
      <c r="D290" s="119"/>
      <c r="E290" s="120"/>
    </row>
    <row r="291" spans="1:5" x14ac:dyDescent="0.25">
      <c r="A291" s="114"/>
      <c r="B291" s="115"/>
      <c r="C291" s="115"/>
      <c r="D291" s="119"/>
      <c r="E291" s="120"/>
    </row>
    <row r="292" spans="1:5" x14ac:dyDescent="0.25">
      <c r="A292" s="114"/>
      <c r="B292" s="115"/>
      <c r="C292" s="115"/>
      <c r="D292" s="119"/>
      <c r="E292" s="120"/>
    </row>
    <row r="293" spans="1:5" x14ac:dyDescent="0.25">
      <c r="A293" s="114"/>
      <c r="B293" s="115"/>
      <c r="C293" s="115"/>
      <c r="D293" s="119"/>
      <c r="E293" s="120"/>
    </row>
    <row r="294" spans="1:5" x14ac:dyDescent="0.25">
      <c r="A294" s="114"/>
      <c r="B294" s="115"/>
      <c r="C294" s="115"/>
      <c r="D294" s="119"/>
      <c r="E294" s="120"/>
    </row>
    <row r="295" spans="1:5" x14ac:dyDescent="0.25">
      <c r="A295" s="114"/>
      <c r="B295" s="115"/>
      <c r="C295" s="115"/>
      <c r="D295" s="119"/>
      <c r="E295" s="120"/>
    </row>
    <row r="296" spans="1:5" x14ac:dyDescent="0.25">
      <c r="A296" s="114"/>
      <c r="B296" s="115"/>
      <c r="C296" s="115"/>
      <c r="D296" s="119"/>
      <c r="E296" s="120"/>
    </row>
    <row r="297" spans="1:5" x14ac:dyDescent="0.25">
      <c r="A297" s="114"/>
      <c r="B297" s="115"/>
      <c r="C297" s="115"/>
      <c r="D297" s="119"/>
      <c r="E297" s="120"/>
    </row>
    <row r="298" spans="1:5" x14ac:dyDescent="0.25">
      <c r="A298" s="114"/>
      <c r="B298" s="115"/>
      <c r="C298" s="115"/>
      <c r="D298" s="119"/>
      <c r="E298" s="120"/>
    </row>
    <row r="299" spans="1:5" x14ac:dyDescent="0.25">
      <c r="A299" s="114"/>
      <c r="B299" s="115"/>
      <c r="C299" s="115"/>
      <c r="D299" s="119"/>
      <c r="E299" s="120"/>
    </row>
    <row r="300" spans="1:5" x14ac:dyDescent="0.25">
      <c r="A300" s="114"/>
      <c r="B300" s="115"/>
      <c r="C300" s="115"/>
      <c r="D300" s="119"/>
      <c r="E300" s="120"/>
    </row>
    <row r="301" spans="1:5" x14ac:dyDescent="0.25">
      <c r="A301" s="114"/>
      <c r="B301" s="115"/>
      <c r="C301" s="115"/>
      <c r="D301" s="119"/>
      <c r="E301" s="120"/>
    </row>
    <row r="302" spans="1:5" x14ac:dyDescent="0.25">
      <c r="A302" s="114"/>
      <c r="B302" s="115"/>
      <c r="C302" s="115"/>
      <c r="D302" s="119"/>
      <c r="E302" s="120"/>
    </row>
    <row r="303" spans="1:5" x14ac:dyDescent="0.25">
      <c r="A303" s="114"/>
      <c r="B303" s="115"/>
      <c r="C303" s="115"/>
      <c r="D303" s="119"/>
      <c r="E303" s="120"/>
    </row>
    <row r="304" spans="1:5" x14ac:dyDescent="0.25">
      <c r="A304" s="114"/>
      <c r="B304" s="115"/>
      <c r="C304" s="115"/>
      <c r="D304" s="119"/>
      <c r="E304" s="120"/>
    </row>
    <row r="305" spans="1:5" x14ac:dyDescent="0.25">
      <c r="A305" s="114"/>
      <c r="B305" s="115"/>
      <c r="C305" s="115"/>
      <c r="D305" s="119"/>
      <c r="E305" s="120"/>
    </row>
    <row r="306" spans="1:5" x14ac:dyDescent="0.25">
      <c r="A306" s="114"/>
      <c r="B306" s="115"/>
      <c r="C306" s="115"/>
      <c r="D306" s="119"/>
      <c r="E306" s="120"/>
    </row>
    <row r="307" spans="1:5" x14ac:dyDescent="0.25">
      <c r="A307" s="114"/>
      <c r="B307" s="115"/>
      <c r="C307" s="115"/>
      <c r="D307" s="119"/>
      <c r="E307" s="120"/>
    </row>
    <row r="308" spans="1:5" x14ac:dyDescent="0.25">
      <c r="A308" s="114"/>
      <c r="B308" s="115"/>
      <c r="C308" s="115"/>
      <c r="D308" s="119"/>
      <c r="E308" s="120"/>
    </row>
    <row r="309" spans="1:5" x14ac:dyDescent="0.25">
      <c r="A309" s="114"/>
      <c r="B309" s="115"/>
      <c r="C309" s="115"/>
      <c r="D309" s="119"/>
      <c r="E309" s="120"/>
    </row>
    <row r="310" spans="1:5" x14ac:dyDescent="0.25">
      <c r="A310" s="114"/>
      <c r="B310" s="115"/>
      <c r="C310" s="115"/>
      <c r="D310" s="119"/>
      <c r="E310" s="120"/>
    </row>
    <row r="311" spans="1:5" x14ac:dyDescent="0.25">
      <c r="A311" s="114"/>
      <c r="B311" s="115"/>
      <c r="C311" s="115"/>
      <c r="D311" s="119"/>
      <c r="E311" s="120"/>
    </row>
    <row r="312" spans="1:5" x14ac:dyDescent="0.25">
      <c r="A312" s="114"/>
      <c r="B312" s="115"/>
      <c r="C312" s="115"/>
      <c r="D312" s="119"/>
      <c r="E312" s="120"/>
    </row>
    <row r="313" spans="1:5" x14ac:dyDescent="0.25">
      <c r="A313" s="114"/>
      <c r="B313" s="115"/>
      <c r="C313" s="115"/>
      <c r="D313" s="119"/>
      <c r="E313" s="120"/>
    </row>
    <row r="314" spans="1:5" x14ac:dyDescent="0.25">
      <c r="A314" s="114"/>
      <c r="B314" s="115"/>
      <c r="C314" s="115"/>
      <c r="D314" s="119"/>
      <c r="E314" s="120"/>
    </row>
    <row r="315" spans="1:5" x14ac:dyDescent="0.25">
      <c r="A315" s="114"/>
      <c r="B315" s="115"/>
      <c r="C315" s="115"/>
      <c r="D315" s="119"/>
      <c r="E315" s="120"/>
    </row>
    <row r="316" spans="1:5" x14ac:dyDescent="0.25">
      <c r="A316" s="114"/>
      <c r="B316" s="115"/>
      <c r="C316" s="115"/>
      <c r="D316" s="119"/>
      <c r="E316" s="120"/>
    </row>
    <row r="317" spans="1:5" x14ac:dyDescent="0.25">
      <c r="A317" s="114"/>
      <c r="B317" s="115"/>
      <c r="C317" s="115"/>
      <c r="D317" s="119"/>
      <c r="E317" s="120"/>
    </row>
    <row r="318" spans="1:5" x14ac:dyDescent="0.25">
      <c r="A318" s="114"/>
      <c r="B318" s="115"/>
      <c r="C318" s="115"/>
      <c r="D318" s="119"/>
      <c r="E318" s="120"/>
    </row>
    <row r="319" spans="1:5" x14ac:dyDescent="0.25">
      <c r="A319" s="114"/>
      <c r="B319" s="115"/>
      <c r="C319" s="115"/>
      <c r="D319" s="119"/>
      <c r="E319" s="120"/>
    </row>
    <row r="320" spans="1:5" x14ac:dyDescent="0.25">
      <c r="A320" s="114"/>
      <c r="B320" s="115"/>
      <c r="C320" s="115"/>
      <c r="D320" s="119"/>
      <c r="E320" s="120"/>
    </row>
    <row r="321" spans="1:5" x14ac:dyDescent="0.25">
      <c r="A321" s="114"/>
      <c r="B321" s="115"/>
      <c r="C321" s="115"/>
      <c r="D321" s="119"/>
      <c r="E321" s="120"/>
    </row>
    <row r="322" spans="1:5" x14ac:dyDescent="0.25">
      <c r="A322" s="114"/>
      <c r="B322" s="115"/>
      <c r="C322" s="115"/>
      <c r="D322" s="119"/>
      <c r="E322" s="120"/>
    </row>
    <row r="323" spans="1:5" x14ac:dyDescent="0.25">
      <c r="A323" s="114"/>
      <c r="B323" s="115"/>
      <c r="C323" s="115"/>
      <c r="D323" s="119"/>
      <c r="E323" s="120"/>
    </row>
    <row r="324" spans="1:5" x14ac:dyDescent="0.25">
      <c r="A324" s="114"/>
      <c r="B324" s="115"/>
      <c r="C324" s="115"/>
      <c r="D324" s="119"/>
      <c r="E324" s="120"/>
    </row>
    <row r="325" spans="1:5" x14ac:dyDescent="0.25">
      <c r="A325" s="114"/>
      <c r="B325" s="115"/>
      <c r="C325" s="115"/>
      <c r="D325" s="119"/>
      <c r="E325" s="120"/>
    </row>
    <row r="326" spans="1:5" x14ac:dyDescent="0.25">
      <c r="A326" s="114"/>
      <c r="B326" s="115"/>
      <c r="C326" s="115"/>
      <c r="D326" s="119"/>
      <c r="E326" s="120"/>
    </row>
    <row r="327" spans="1:5" x14ac:dyDescent="0.25">
      <c r="A327" s="114"/>
      <c r="B327" s="115"/>
      <c r="C327" s="115"/>
      <c r="D327" s="119"/>
      <c r="E327" s="120"/>
    </row>
    <row r="328" spans="1:5" x14ac:dyDescent="0.25">
      <c r="A328" s="114"/>
      <c r="B328" s="115"/>
      <c r="C328" s="115"/>
      <c r="D328" s="119"/>
      <c r="E328" s="120"/>
    </row>
    <row r="329" spans="1:5" x14ac:dyDescent="0.25">
      <c r="A329" s="114"/>
      <c r="B329" s="115"/>
      <c r="C329" s="115"/>
      <c r="D329" s="119"/>
      <c r="E329" s="120"/>
    </row>
    <row r="330" spans="1:5" x14ac:dyDescent="0.25">
      <c r="A330" s="114"/>
      <c r="B330" s="115"/>
      <c r="C330" s="115"/>
      <c r="D330" s="119"/>
      <c r="E330" s="120"/>
    </row>
    <row r="331" spans="1:5" x14ac:dyDescent="0.25">
      <c r="A331" s="114"/>
      <c r="B331" s="115"/>
      <c r="C331" s="115"/>
      <c r="D331" s="119"/>
      <c r="E331" s="120"/>
    </row>
    <row r="332" spans="1:5" x14ac:dyDescent="0.25">
      <c r="A332" s="114"/>
      <c r="B332" s="115"/>
      <c r="C332" s="115"/>
      <c r="D332" s="119"/>
      <c r="E332" s="120"/>
    </row>
    <row r="333" spans="1:5" x14ac:dyDescent="0.25">
      <c r="A333" s="114"/>
      <c r="B333" s="115"/>
      <c r="C333" s="115"/>
      <c r="D333" s="119"/>
      <c r="E333" s="120"/>
    </row>
    <row r="334" spans="1:5" x14ac:dyDescent="0.25">
      <c r="A334" s="114"/>
      <c r="B334" s="115"/>
      <c r="C334" s="115"/>
      <c r="D334" s="119"/>
      <c r="E334" s="120"/>
    </row>
    <row r="335" spans="1:5" x14ac:dyDescent="0.25">
      <c r="A335" s="114"/>
      <c r="B335" s="115"/>
      <c r="C335" s="115"/>
      <c r="D335" s="119"/>
      <c r="E335" s="120"/>
    </row>
    <row r="336" spans="1:5" x14ac:dyDescent="0.25">
      <c r="A336" s="114"/>
      <c r="B336" s="115"/>
      <c r="C336" s="115"/>
      <c r="D336" s="119"/>
      <c r="E336" s="120"/>
    </row>
    <row r="337" spans="1:5" x14ac:dyDescent="0.25">
      <c r="A337" s="114"/>
      <c r="B337" s="115"/>
      <c r="C337" s="115"/>
      <c r="D337" s="119"/>
      <c r="E337" s="120"/>
    </row>
    <row r="338" spans="1:5" x14ac:dyDescent="0.25">
      <c r="A338" s="114"/>
      <c r="B338" s="115"/>
      <c r="C338" s="115"/>
      <c r="D338" s="119"/>
      <c r="E338" s="120"/>
    </row>
    <row r="339" spans="1:5" x14ac:dyDescent="0.25">
      <c r="A339" s="114"/>
      <c r="B339" s="115"/>
      <c r="C339" s="115"/>
      <c r="D339" s="119"/>
      <c r="E339" s="120"/>
    </row>
    <row r="340" spans="1:5" x14ac:dyDescent="0.25">
      <c r="A340" s="114"/>
      <c r="B340" s="115"/>
      <c r="C340" s="115"/>
      <c r="D340" s="119"/>
      <c r="E340" s="120"/>
    </row>
    <row r="341" spans="1:5" x14ac:dyDescent="0.25">
      <c r="A341" s="114"/>
      <c r="B341" s="115"/>
      <c r="C341" s="115"/>
      <c r="D341" s="119"/>
      <c r="E341" s="120"/>
    </row>
    <row r="342" spans="1:5" x14ac:dyDescent="0.25">
      <c r="A342" s="114"/>
      <c r="B342" s="115"/>
      <c r="C342" s="115"/>
      <c r="D342" s="119"/>
      <c r="E342" s="120"/>
    </row>
    <row r="343" spans="1:5" x14ac:dyDescent="0.25">
      <c r="A343" s="114"/>
      <c r="B343" s="115"/>
      <c r="C343" s="115"/>
      <c r="D343" s="119"/>
      <c r="E343" s="120"/>
    </row>
    <row r="344" spans="1:5" x14ac:dyDescent="0.25">
      <c r="A344" s="114"/>
      <c r="B344" s="115"/>
      <c r="C344" s="115"/>
      <c r="D344" s="119"/>
      <c r="E344" s="120"/>
    </row>
    <row r="345" spans="1:5" x14ac:dyDescent="0.25">
      <c r="A345" s="114"/>
      <c r="B345" s="115"/>
      <c r="C345" s="115"/>
      <c r="D345" s="119"/>
      <c r="E345" s="120"/>
    </row>
    <row r="346" spans="1:5" x14ac:dyDescent="0.25">
      <c r="A346" s="114"/>
      <c r="B346" s="115"/>
      <c r="C346" s="115"/>
      <c r="D346" s="119"/>
      <c r="E346" s="120"/>
    </row>
    <row r="347" spans="1:5" x14ac:dyDescent="0.25">
      <c r="A347" s="114"/>
      <c r="B347" s="115"/>
      <c r="C347" s="115"/>
      <c r="D347" s="119"/>
      <c r="E347" s="120"/>
    </row>
    <row r="348" spans="1:5" x14ac:dyDescent="0.25">
      <c r="A348" s="114"/>
      <c r="B348" s="115"/>
      <c r="C348" s="115"/>
      <c r="D348" s="119"/>
      <c r="E348" s="120"/>
    </row>
    <row r="349" spans="1:5" x14ac:dyDescent="0.25">
      <c r="A349" s="114"/>
      <c r="B349" s="115"/>
      <c r="C349" s="115"/>
      <c r="D349" s="119"/>
      <c r="E349" s="120"/>
    </row>
    <row r="350" spans="1:5" x14ac:dyDescent="0.25">
      <c r="A350" s="114"/>
      <c r="B350" s="115"/>
      <c r="C350" s="115"/>
      <c r="D350" s="119"/>
      <c r="E350" s="120"/>
    </row>
    <row r="351" spans="1:5" x14ac:dyDescent="0.25">
      <c r="A351" s="114"/>
      <c r="B351" s="115"/>
      <c r="C351" s="115"/>
      <c r="D351" s="119"/>
      <c r="E351" s="120"/>
    </row>
    <row r="352" spans="1:5" x14ac:dyDescent="0.25">
      <c r="A352" s="114"/>
      <c r="B352" s="115"/>
      <c r="C352" s="115"/>
      <c r="D352" s="119"/>
      <c r="E352" s="120"/>
    </row>
    <row r="353" spans="1:5" x14ac:dyDescent="0.25">
      <c r="A353" s="114"/>
      <c r="B353" s="115"/>
      <c r="C353" s="115"/>
      <c r="D353" s="119"/>
      <c r="E353" s="120"/>
    </row>
    <row r="354" spans="1:5" x14ac:dyDescent="0.25">
      <c r="A354" s="114"/>
      <c r="B354" s="115"/>
      <c r="C354" s="115"/>
      <c r="D354" s="119"/>
      <c r="E354" s="120"/>
    </row>
    <row r="355" spans="1:5" x14ac:dyDescent="0.25">
      <c r="A355" s="114"/>
      <c r="B355" s="115"/>
      <c r="C355" s="115"/>
      <c r="D355" s="119"/>
      <c r="E355" s="120"/>
    </row>
    <row r="356" spans="1:5" x14ac:dyDescent="0.25">
      <c r="A356" s="114"/>
      <c r="B356" s="115"/>
      <c r="C356" s="115"/>
      <c r="D356" s="119"/>
      <c r="E356" s="120"/>
    </row>
    <row r="357" spans="1:5" x14ac:dyDescent="0.25">
      <c r="A357" s="114"/>
      <c r="B357" s="115"/>
      <c r="C357" s="115"/>
      <c r="D357" s="119"/>
      <c r="E357" s="120"/>
    </row>
    <row r="358" spans="1:5" x14ac:dyDescent="0.25">
      <c r="A358" s="114"/>
      <c r="B358" s="115"/>
      <c r="C358" s="115"/>
      <c r="D358" s="119"/>
      <c r="E358" s="120"/>
    </row>
    <row r="359" spans="1:5" x14ac:dyDescent="0.25">
      <c r="A359" s="114"/>
      <c r="B359" s="115"/>
      <c r="C359" s="115"/>
      <c r="D359" s="119"/>
      <c r="E359" s="120"/>
    </row>
    <row r="360" spans="1:5" x14ac:dyDescent="0.25">
      <c r="A360" s="114"/>
      <c r="B360" s="115"/>
      <c r="C360" s="115"/>
      <c r="D360" s="119"/>
      <c r="E360" s="120"/>
    </row>
    <row r="361" spans="1:5" x14ac:dyDescent="0.25">
      <c r="A361" s="114"/>
      <c r="B361" s="115"/>
      <c r="C361" s="115"/>
      <c r="D361" s="119"/>
      <c r="E361" s="120"/>
    </row>
    <row r="362" spans="1:5" x14ac:dyDescent="0.25">
      <c r="A362" s="114"/>
      <c r="B362" s="115"/>
      <c r="C362" s="115"/>
      <c r="D362" s="119"/>
      <c r="E362" s="120"/>
    </row>
    <row r="363" spans="1:5" x14ac:dyDescent="0.25">
      <c r="A363" s="114"/>
      <c r="B363" s="115"/>
      <c r="C363" s="115"/>
      <c r="D363" s="119"/>
      <c r="E363" s="120"/>
    </row>
    <row r="364" spans="1:5" x14ac:dyDescent="0.25">
      <c r="A364" s="114"/>
      <c r="B364" s="115"/>
      <c r="C364" s="115"/>
      <c r="D364" s="119"/>
      <c r="E364" s="120"/>
    </row>
    <row r="365" spans="1:5" x14ac:dyDescent="0.25">
      <c r="A365" s="114"/>
      <c r="B365" s="115"/>
      <c r="C365" s="115"/>
      <c r="D365" s="119"/>
      <c r="E365" s="120"/>
    </row>
    <row r="366" spans="1:5" x14ac:dyDescent="0.25">
      <c r="A366" s="114"/>
      <c r="B366" s="115"/>
      <c r="C366" s="115"/>
      <c r="D366" s="119"/>
      <c r="E366" s="120"/>
    </row>
    <row r="367" spans="1:5" x14ac:dyDescent="0.25">
      <c r="A367" s="114"/>
      <c r="B367" s="115"/>
      <c r="C367" s="115"/>
      <c r="D367" s="119"/>
      <c r="E367" s="120"/>
    </row>
    <row r="368" spans="1:5" x14ac:dyDescent="0.25">
      <c r="A368" s="114"/>
      <c r="B368" s="115"/>
      <c r="C368" s="115"/>
      <c r="D368" s="119"/>
      <c r="E368" s="120"/>
    </row>
    <row r="369" spans="1:5" x14ac:dyDescent="0.25">
      <c r="A369" s="114"/>
      <c r="B369" s="115"/>
      <c r="C369" s="115"/>
      <c r="D369" s="119"/>
      <c r="E369" s="120"/>
    </row>
    <row r="370" spans="1:5" x14ac:dyDescent="0.25">
      <c r="A370" s="114"/>
      <c r="B370" s="115"/>
      <c r="C370" s="115"/>
      <c r="D370" s="119"/>
      <c r="E370" s="120"/>
    </row>
    <row r="371" spans="1:5" x14ac:dyDescent="0.25">
      <c r="A371" s="114"/>
      <c r="B371" s="115"/>
      <c r="C371" s="115"/>
      <c r="D371" s="119"/>
      <c r="E371" s="120"/>
    </row>
    <row r="372" spans="1:5" x14ac:dyDescent="0.25">
      <c r="A372" s="114"/>
      <c r="B372" s="115"/>
      <c r="C372" s="115"/>
      <c r="D372" s="119"/>
      <c r="E372" s="120"/>
    </row>
    <row r="373" spans="1:5" x14ac:dyDescent="0.25">
      <c r="A373" s="114"/>
      <c r="B373" s="115"/>
      <c r="C373" s="115"/>
      <c r="D373" s="119"/>
      <c r="E373" s="120"/>
    </row>
    <row r="374" spans="1:5" x14ac:dyDescent="0.25">
      <c r="A374" s="114"/>
      <c r="B374" s="115"/>
      <c r="C374" s="115"/>
      <c r="D374" s="119"/>
      <c r="E374" s="120"/>
    </row>
    <row r="375" spans="1:5" x14ac:dyDescent="0.25">
      <c r="A375" s="114"/>
      <c r="B375" s="115"/>
      <c r="C375" s="115"/>
      <c r="D375" s="119"/>
      <c r="E375" s="120"/>
    </row>
    <row r="376" spans="1:5" x14ac:dyDescent="0.25">
      <c r="A376" s="114"/>
      <c r="B376" s="115"/>
      <c r="C376" s="115"/>
      <c r="D376" s="119"/>
      <c r="E376" s="120"/>
    </row>
    <row r="377" spans="1:5" x14ac:dyDescent="0.25">
      <c r="A377" s="114"/>
      <c r="B377" s="115"/>
      <c r="C377" s="115"/>
      <c r="D377" s="119"/>
      <c r="E377" s="120"/>
    </row>
    <row r="378" spans="1:5" x14ac:dyDescent="0.25">
      <c r="A378" s="114"/>
      <c r="B378" s="115"/>
      <c r="C378" s="115"/>
      <c r="D378" s="119"/>
      <c r="E378" s="120"/>
    </row>
    <row r="379" spans="1:5" x14ac:dyDescent="0.25">
      <c r="A379" s="114"/>
      <c r="B379" s="115"/>
      <c r="C379" s="115"/>
      <c r="D379" s="119"/>
      <c r="E379" s="120"/>
    </row>
    <row r="380" spans="1:5" x14ac:dyDescent="0.25">
      <c r="A380" s="114"/>
      <c r="B380" s="115"/>
      <c r="C380" s="115"/>
      <c r="D380" s="119"/>
      <c r="E380" s="120"/>
    </row>
    <row r="381" spans="1:5" x14ac:dyDescent="0.25">
      <c r="A381" s="114"/>
      <c r="B381" s="115"/>
      <c r="C381" s="115"/>
      <c r="D381" s="119"/>
      <c r="E381" s="120"/>
    </row>
    <row r="382" spans="1:5" x14ac:dyDescent="0.25">
      <c r="A382" s="114"/>
      <c r="B382" s="115"/>
      <c r="C382" s="115"/>
      <c r="D382" s="119"/>
      <c r="E382" s="120"/>
    </row>
    <row r="383" spans="1:5" x14ac:dyDescent="0.25">
      <c r="A383" s="114"/>
      <c r="B383" s="115"/>
      <c r="C383" s="115"/>
      <c r="D383" s="119"/>
      <c r="E383" s="120"/>
    </row>
    <row r="384" spans="1:5" x14ac:dyDescent="0.25">
      <c r="A384" s="114"/>
      <c r="B384" s="115"/>
      <c r="C384" s="115"/>
      <c r="D384" s="119"/>
      <c r="E384" s="120"/>
    </row>
    <row r="385" spans="1:5" x14ac:dyDescent="0.25">
      <c r="A385" s="114"/>
      <c r="B385" s="115"/>
      <c r="C385" s="115"/>
      <c r="D385" s="119"/>
      <c r="E385" s="120"/>
    </row>
    <row r="386" spans="1:5" x14ac:dyDescent="0.25">
      <c r="A386" s="114"/>
      <c r="B386" s="115"/>
      <c r="C386" s="115"/>
      <c r="D386" s="119"/>
      <c r="E386" s="120"/>
    </row>
    <row r="387" spans="1:5" x14ac:dyDescent="0.25">
      <c r="A387" s="114"/>
      <c r="B387" s="115"/>
      <c r="C387" s="115"/>
      <c r="D387" s="119"/>
      <c r="E387" s="120"/>
    </row>
    <row r="388" spans="1:5" x14ac:dyDescent="0.25">
      <c r="A388" s="114"/>
      <c r="B388" s="115"/>
      <c r="C388" s="115"/>
      <c r="D388" s="119"/>
      <c r="E388" s="120"/>
    </row>
    <row r="389" spans="1:5" x14ac:dyDescent="0.25">
      <c r="A389" s="114"/>
      <c r="B389" s="115"/>
      <c r="C389" s="115"/>
      <c r="D389" s="119"/>
      <c r="E389" s="120"/>
    </row>
    <row r="390" spans="1:5" x14ac:dyDescent="0.25">
      <c r="A390" s="114"/>
      <c r="B390" s="115"/>
      <c r="C390" s="115"/>
      <c r="D390" s="119"/>
      <c r="E390" s="120"/>
    </row>
    <row r="391" spans="1:5" x14ac:dyDescent="0.25">
      <c r="A391" s="114"/>
      <c r="B391" s="115"/>
      <c r="C391" s="115"/>
      <c r="D391" s="119"/>
      <c r="E391" s="120"/>
    </row>
    <row r="392" spans="1:5" x14ac:dyDescent="0.25">
      <c r="A392" s="114"/>
      <c r="B392" s="115"/>
      <c r="C392" s="115"/>
      <c r="D392" s="119"/>
      <c r="E392" s="120"/>
    </row>
    <row r="393" spans="1:5" x14ac:dyDescent="0.25">
      <c r="A393" s="114"/>
      <c r="B393" s="115"/>
      <c r="C393" s="115"/>
      <c r="D393" s="119"/>
      <c r="E393" s="120"/>
    </row>
    <row r="394" spans="1:5" x14ac:dyDescent="0.25">
      <c r="A394" s="114"/>
      <c r="B394" s="115"/>
      <c r="C394" s="115"/>
      <c r="D394" s="119"/>
      <c r="E394" s="120"/>
    </row>
    <row r="395" spans="1:5" x14ac:dyDescent="0.25">
      <c r="A395" s="114"/>
      <c r="B395" s="115"/>
      <c r="C395" s="115"/>
      <c r="D395" s="119"/>
      <c r="E395" s="120"/>
    </row>
    <row r="396" spans="1:5" x14ac:dyDescent="0.25">
      <c r="A396" s="114"/>
      <c r="B396" s="115"/>
      <c r="C396" s="115"/>
      <c r="D396" s="119"/>
      <c r="E396" s="120"/>
    </row>
    <row r="397" spans="1:5" x14ac:dyDescent="0.25">
      <c r="A397" s="114"/>
      <c r="B397" s="115"/>
      <c r="C397" s="115"/>
      <c r="D397" s="119"/>
      <c r="E397" s="120"/>
    </row>
    <row r="398" spans="1:5" x14ac:dyDescent="0.25">
      <c r="A398" s="114"/>
      <c r="B398" s="115"/>
      <c r="C398" s="115"/>
      <c r="D398" s="119"/>
      <c r="E398" s="120"/>
    </row>
    <row r="399" spans="1:5" x14ac:dyDescent="0.25">
      <c r="A399" s="114"/>
      <c r="B399" s="115"/>
      <c r="C399" s="115"/>
      <c r="D399" s="119"/>
      <c r="E399" s="120"/>
    </row>
    <row r="400" spans="1:5" x14ac:dyDescent="0.25">
      <c r="A400" s="121"/>
      <c r="B400" s="122"/>
      <c r="C400" s="122"/>
      <c r="D400" s="119"/>
      <c r="E400" s="123"/>
    </row>
  </sheetData>
  <dataValidations count="1">
    <dataValidation type="list" allowBlank="1" showInputMessage="1" showErrorMessage="1" sqref="A2:A400" xr:uid="{C674FEE7-E7E1-4CEA-87B1-7CA551BB40FB}">
      <formula1>"Compras, Coste Personal,Suministros,Mantenimiento,Serv Externalizados,Otros Gastos"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0A6BF-9D0A-41E7-8ABF-822F62E4A4AF}">
  <sheetPr>
    <pageSetUpPr fitToPage="1"/>
  </sheetPr>
  <dimension ref="A1:I34"/>
  <sheetViews>
    <sheetView workbookViewId="0">
      <pane xSplit="2" topLeftCell="C1" activePane="topRight" state="frozen"/>
      <selection activeCell="B18" sqref="B18"/>
      <selection pane="topRight" activeCell="B18" sqref="B18"/>
    </sheetView>
  </sheetViews>
  <sheetFormatPr baseColWidth="10" defaultRowHeight="15" x14ac:dyDescent="0.25"/>
  <cols>
    <col min="1" max="1" width="9" bestFit="1" customWidth="1"/>
    <col min="2" max="2" width="33.5703125" bestFit="1" customWidth="1"/>
    <col min="3" max="3" width="11.5703125" bestFit="1" customWidth="1"/>
    <col min="4" max="4" width="10.140625" bestFit="1" customWidth="1"/>
    <col min="5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92</v>
      </c>
    </row>
    <row r="5" spans="1:9" x14ac:dyDescent="0.25">
      <c r="A5" s="84" t="s">
        <v>45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46</v>
      </c>
      <c r="E7" s="85"/>
      <c r="F7" s="86"/>
      <c r="G7" s="86"/>
      <c r="H7" s="88" t="s">
        <v>47</v>
      </c>
      <c r="I7" s="86"/>
    </row>
    <row r="8" spans="1:9" ht="16.5" thickTop="1" thickBot="1" x14ac:dyDescent="0.3">
      <c r="A8" s="89" t="s">
        <v>48</v>
      </c>
      <c r="B8" s="90" t="s">
        <v>49</v>
      </c>
      <c r="C8" s="91" t="s">
        <v>50</v>
      </c>
      <c r="D8" s="91" t="s">
        <v>51</v>
      </c>
      <c r="E8" s="91" t="s">
        <v>52</v>
      </c>
      <c r="F8" s="92" t="s">
        <v>51</v>
      </c>
      <c r="G8" s="92" t="s">
        <v>52</v>
      </c>
      <c r="H8" s="92" t="s">
        <v>53</v>
      </c>
      <c r="I8" s="92" t="s">
        <v>54</v>
      </c>
    </row>
    <row r="9" spans="1:9" ht="15.75" thickTop="1" x14ac:dyDescent="0.25">
      <c r="A9" s="93">
        <v>60000000</v>
      </c>
      <c r="B9" t="s">
        <v>55</v>
      </c>
      <c r="C9" s="94">
        <v>43608.69</v>
      </c>
      <c r="D9" s="94">
        <v>59779.94</v>
      </c>
      <c r="E9" s="94">
        <v>0</v>
      </c>
      <c r="F9" s="95">
        <f t="shared" ref="F9:F33" si="0">IF(C9&gt;0,C9+D9,D9)</f>
        <v>103388.63</v>
      </c>
      <c r="G9" s="95">
        <f t="shared" ref="G9:G33" si="1">IF(C9&lt;0,0-C9+E9,E9)</f>
        <v>0</v>
      </c>
      <c r="H9" s="95">
        <f t="shared" ref="H9:H33" si="2">IF(F9-G9&gt;0,F9-G9,0)</f>
        <v>103388.63</v>
      </c>
      <c r="I9" s="95">
        <f t="shared" ref="I9:I33" si="3">IF(G9-F9&gt;0,G9-F9,0)</f>
        <v>0</v>
      </c>
    </row>
    <row r="10" spans="1:9" x14ac:dyDescent="0.25">
      <c r="A10" s="93">
        <v>60000001</v>
      </c>
      <c r="B10" t="s">
        <v>56</v>
      </c>
      <c r="C10" s="94">
        <v>1945.41</v>
      </c>
      <c r="D10" s="94">
        <v>2471.5100000000002</v>
      </c>
      <c r="E10" s="94">
        <v>0</v>
      </c>
      <c r="F10" s="95">
        <f t="shared" si="0"/>
        <v>4416.92</v>
      </c>
      <c r="G10" s="95">
        <f t="shared" si="1"/>
        <v>0</v>
      </c>
      <c r="H10" s="95">
        <f t="shared" si="2"/>
        <v>4416.92</v>
      </c>
      <c r="I10" s="95">
        <f t="shared" si="3"/>
        <v>0</v>
      </c>
    </row>
    <row r="11" spans="1:9" x14ac:dyDescent="0.25">
      <c r="A11" s="93">
        <v>60000002</v>
      </c>
      <c r="B11" t="s">
        <v>57</v>
      </c>
      <c r="C11" s="94">
        <v>454.92</v>
      </c>
      <c r="D11" s="94">
        <v>1426.54</v>
      </c>
      <c r="E11" s="94">
        <v>0</v>
      </c>
      <c r="F11" s="95">
        <f t="shared" si="0"/>
        <v>1881.46</v>
      </c>
      <c r="G11" s="95">
        <f t="shared" si="1"/>
        <v>0</v>
      </c>
      <c r="H11" s="95">
        <f t="shared" si="2"/>
        <v>1881.46</v>
      </c>
      <c r="I11" s="95">
        <f t="shared" si="3"/>
        <v>0</v>
      </c>
    </row>
    <row r="12" spans="1:9" x14ac:dyDescent="0.25">
      <c r="A12" s="93">
        <v>62100003</v>
      </c>
      <c r="B12" t="s">
        <v>58</v>
      </c>
      <c r="C12" s="94">
        <v>330</v>
      </c>
      <c r="D12" s="94">
        <v>330</v>
      </c>
      <c r="E12" s="94">
        <v>0</v>
      </c>
      <c r="F12" s="95">
        <f t="shared" si="0"/>
        <v>660</v>
      </c>
      <c r="G12" s="95">
        <f t="shared" si="1"/>
        <v>0</v>
      </c>
      <c r="H12" s="95">
        <f t="shared" si="2"/>
        <v>660</v>
      </c>
      <c r="I12" s="95">
        <f t="shared" si="3"/>
        <v>0</v>
      </c>
    </row>
    <row r="13" spans="1:9" x14ac:dyDescent="0.25">
      <c r="A13" s="93">
        <v>62200000</v>
      </c>
      <c r="B13" t="s">
        <v>59</v>
      </c>
      <c r="C13" s="94">
        <v>3989.99</v>
      </c>
      <c r="D13" s="94">
        <v>5446.96</v>
      </c>
      <c r="E13" s="94">
        <v>0</v>
      </c>
      <c r="F13" s="95">
        <f t="shared" si="0"/>
        <v>9436.9500000000007</v>
      </c>
      <c r="G13" s="95">
        <f t="shared" si="1"/>
        <v>0</v>
      </c>
      <c r="H13" s="95">
        <f t="shared" si="2"/>
        <v>9436.9500000000007</v>
      </c>
      <c r="I13" s="95">
        <f t="shared" si="3"/>
        <v>0</v>
      </c>
    </row>
    <row r="14" spans="1:9" x14ac:dyDescent="0.25">
      <c r="A14" s="93">
        <v>62300000</v>
      </c>
      <c r="B14" t="s">
        <v>60</v>
      </c>
      <c r="C14" s="94">
        <v>911.88</v>
      </c>
      <c r="D14" s="94">
        <v>761.88</v>
      </c>
      <c r="E14" s="94">
        <v>0</v>
      </c>
      <c r="F14" s="95">
        <f t="shared" si="0"/>
        <v>1673.76</v>
      </c>
      <c r="G14" s="95">
        <f t="shared" si="1"/>
        <v>0</v>
      </c>
      <c r="H14" s="95">
        <f t="shared" si="2"/>
        <v>1673.76</v>
      </c>
      <c r="I14" s="95">
        <f t="shared" si="3"/>
        <v>0</v>
      </c>
    </row>
    <row r="15" spans="1:9" x14ac:dyDescent="0.25">
      <c r="A15" s="93">
        <v>62500000</v>
      </c>
      <c r="B15" t="s">
        <v>61</v>
      </c>
      <c r="C15" s="94">
        <v>321.27999999999997</v>
      </c>
      <c r="D15" s="94">
        <v>250.86</v>
      </c>
      <c r="E15" s="94">
        <v>0</v>
      </c>
      <c r="F15" s="95">
        <f t="shared" si="0"/>
        <v>572.14</v>
      </c>
      <c r="G15" s="95">
        <f t="shared" si="1"/>
        <v>0</v>
      </c>
      <c r="H15" s="95">
        <f t="shared" si="2"/>
        <v>572.14</v>
      </c>
      <c r="I15" s="95">
        <f t="shared" si="3"/>
        <v>0</v>
      </c>
    </row>
    <row r="16" spans="1:9" x14ac:dyDescent="0.25">
      <c r="A16" s="93">
        <v>62600002</v>
      </c>
      <c r="B16" t="s">
        <v>62</v>
      </c>
      <c r="C16" s="94">
        <v>-7.2</v>
      </c>
      <c r="D16" s="94">
        <v>489.1</v>
      </c>
      <c r="E16" s="94">
        <v>0</v>
      </c>
      <c r="F16" s="95">
        <f t="shared" si="0"/>
        <v>489.1</v>
      </c>
      <c r="G16" s="95">
        <f t="shared" si="1"/>
        <v>7.2</v>
      </c>
      <c r="H16" s="95">
        <f t="shared" si="2"/>
        <v>481.90000000000003</v>
      </c>
      <c r="I16" s="95">
        <f t="shared" si="3"/>
        <v>0</v>
      </c>
    </row>
    <row r="17" spans="1:9" x14ac:dyDescent="0.25">
      <c r="A17" s="93">
        <v>62600003</v>
      </c>
      <c r="B17" t="s">
        <v>63</v>
      </c>
      <c r="C17" s="94">
        <v>52.64</v>
      </c>
      <c r="D17" s="94">
        <v>44.22</v>
      </c>
      <c r="E17" s="94">
        <v>0</v>
      </c>
      <c r="F17" s="95">
        <f t="shared" si="0"/>
        <v>96.86</v>
      </c>
      <c r="G17" s="95">
        <f t="shared" si="1"/>
        <v>0</v>
      </c>
      <c r="H17" s="95">
        <f t="shared" si="2"/>
        <v>96.86</v>
      </c>
      <c r="I17" s="95">
        <f t="shared" si="3"/>
        <v>0</v>
      </c>
    </row>
    <row r="18" spans="1:9" x14ac:dyDescent="0.25">
      <c r="A18" s="93">
        <v>62800001</v>
      </c>
      <c r="B18" t="s">
        <v>64</v>
      </c>
      <c r="C18" s="94">
        <v>580</v>
      </c>
      <c r="D18" s="94">
        <v>519.88</v>
      </c>
      <c r="E18" s="94">
        <v>0</v>
      </c>
      <c r="F18" s="95">
        <f t="shared" si="0"/>
        <v>1099.8800000000001</v>
      </c>
      <c r="G18" s="95">
        <f t="shared" si="1"/>
        <v>0</v>
      </c>
      <c r="H18" s="95">
        <f t="shared" si="2"/>
        <v>1099.8800000000001</v>
      </c>
      <c r="I18" s="95">
        <f t="shared" si="3"/>
        <v>0</v>
      </c>
    </row>
    <row r="19" spans="1:9" x14ac:dyDescent="0.25">
      <c r="A19" s="93">
        <v>62800002</v>
      </c>
      <c r="B19" t="s">
        <v>65</v>
      </c>
      <c r="C19" s="94">
        <v>149.08000000000001</v>
      </c>
      <c r="D19" s="94">
        <v>0</v>
      </c>
      <c r="E19" s="94">
        <v>0</v>
      </c>
      <c r="F19" s="95">
        <f t="shared" si="0"/>
        <v>149.08000000000001</v>
      </c>
      <c r="G19" s="95">
        <f t="shared" si="1"/>
        <v>0</v>
      </c>
      <c r="H19" s="95">
        <f t="shared" si="2"/>
        <v>149.08000000000001</v>
      </c>
      <c r="I19" s="95">
        <f t="shared" si="3"/>
        <v>0</v>
      </c>
    </row>
    <row r="20" spans="1:9" x14ac:dyDescent="0.25">
      <c r="A20" s="93">
        <v>62800003</v>
      </c>
      <c r="B20" t="s">
        <v>66</v>
      </c>
      <c r="C20" s="94">
        <v>182.59</v>
      </c>
      <c r="D20" s="94">
        <v>294.88</v>
      </c>
      <c r="E20" s="94">
        <v>0</v>
      </c>
      <c r="F20" s="95">
        <f t="shared" si="0"/>
        <v>477.47</v>
      </c>
      <c r="G20" s="95">
        <f t="shared" si="1"/>
        <v>0</v>
      </c>
      <c r="H20" s="95">
        <f t="shared" si="2"/>
        <v>477.47</v>
      </c>
      <c r="I20" s="95">
        <f t="shared" si="3"/>
        <v>0</v>
      </c>
    </row>
    <row r="21" spans="1:9" x14ac:dyDescent="0.25">
      <c r="A21" s="93">
        <v>62900000</v>
      </c>
      <c r="B21" t="s">
        <v>67</v>
      </c>
      <c r="C21" s="94">
        <v>2241.65</v>
      </c>
      <c r="D21" s="94">
        <v>514.9</v>
      </c>
      <c r="E21" s="94">
        <v>0</v>
      </c>
      <c r="F21" s="95">
        <f t="shared" si="0"/>
        <v>2756.55</v>
      </c>
      <c r="G21" s="95">
        <f t="shared" si="1"/>
        <v>0</v>
      </c>
      <c r="H21" s="95">
        <f t="shared" si="2"/>
        <v>2756.55</v>
      </c>
      <c r="I21" s="95">
        <f t="shared" si="3"/>
        <v>0</v>
      </c>
    </row>
    <row r="22" spans="1:9" x14ac:dyDescent="0.25">
      <c r="A22" s="93">
        <v>62900001</v>
      </c>
      <c r="B22" t="s">
        <v>68</v>
      </c>
      <c r="C22" s="94">
        <v>54.84</v>
      </c>
      <c r="D22" s="94">
        <v>0</v>
      </c>
      <c r="E22" s="94">
        <v>0</v>
      </c>
      <c r="F22" s="95">
        <f t="shared" si="0"/>
        <v>54.84</v>
      </c>
      <c r="G22" s="95">
        <f t="shared" si="1"/>
        <v>0</v>
      </c>
      <c r="H22" s="95">
        <f t="shared" si="2"/>
        <v>54.84</v>
      </c>
      <c r="I22" s="95">
        <f t="shared" si="3"/>
        <v>0</v>
      </c>
    </row>
    <row r="23" spans="1:9" x14ac:dyDescent="0.25">
      <c r="A23" s="93">
        <v>62900003</v>
      </c>
      <c r="B23" t="s">
        <v>69</v>
      </c>
      <c r="C23" s="94">
        <v>319.85000000000002</v>
      </c>
      <c r="D23" s="94">
        <v>315.04000000000002</v>
      </c>
      <c r="E23" s="94">
        <v>0</v>
      </c>
      <c r="F23" s="95">
        <f t="shared" si="0"/>
        <v>634.8900000000001</v>
      </c>
      <c r="G23" s="95">
        <f t="shared" si="1"/>
        <v>0</v>
      </c>
      <c r="H23" s="95">
        <f t="shared" si="2"/>
        <v>634.8900000000001</v>
      </c>
      <c r="I23" s="95">
        <f t="shared" si="3"/>
        <v>0</v>
      </c>
    </row>
    <row r="24" spans="1:9" x14ac:dyDescent="0.25">
      <c r="A24" s="93">
        <v>62900009</v>
      </c>
      <c r="B24" t="s">
        <v>70</v>
      </c>
      <c r="C24" s="94">
        <v>188.8</v>
      </c>
      <c r="D24" s="94">
        <v>348.54</v>
      </c>
      <c r="E24" s="94">
        <v>0</v>
      </c>
      <c r="F24" s="95">
        <f t="shared" si="0"/>
        <v>537.34</v>
      </c>
      <c r="G24" s="95">
        <f t="shared" si="1"/>
        <v>0</v>
      </c>
      <c r="H24" s="95">
        <f t="shared" si="2"/>
        <v>537.34</v>
      </c>
      <c r="I24" s="95">
        <f t="shared" si="3"/>
        <v>0</v>
      </c>
    </row>
    <row r="25" spans="1:9" x14ac:dyDescent="0.25">
      <c r="A25" s="93">
        <v>63100000</v>
      </c>
      <c r="B25" t="s">
        <v>82</v>
      </c>
      <c r="C25" s="94">
        <v>0</v>
      </c>
      <c r="D25" s="94">
        <v>235.68</v>
      </c>
      <c r="E25" s="94">
        <v>0</v>
      </c>
      <c r="F25" s="95">
        <f t="shared" si="0"/>
        <v>235.68</v>
      </c>
      <c r="G25" s="95">
        <f t="shared" si="1"/>
        <v>0</v>
      </c>
      <c r="H25" s="95">
        <f t="shared" si="2"/>
        <v>235.68</v>
      </c>
      <c r="I25" s="95">
        <f t="shared" si="3"/>
        <v>0</v>
      </c>
    </row>
    <row r="26" spans="1:9" x14ac:dyDescent="0.25">
      <c r="A26" s="93">
        <v>64000000</v>
      </c>
      <c r="B26" t="s">
        <v>71</v>
      </c>
      <c r="C26" s="94">
        <v>14861.68</v>
      </c>
      <c r="D26" s="94">
        <v>14597.01</v>
      </c>
      <c r="E26" s="94">
        <v>0</v>
      </c>
      <c r="F26" s="95">
        <f t="shared" si="0"/>
        <v>29458.690000000002</v>
      </c>
      <c r="G26" s="95">
        <f t="shared" si="1"/>
        <v>0</v>
      </c>
      <c r="H26" s="95">
        <f t="shared" si="2"/>
        <v>29458.690000000002</v>
      </c>
      <c r="I26" s="95">
        <f t="shared" si="3"/>
        <v>0</v>
      </c>
    </row>
    <row r="27" spans="1:9" x14ac:dyDescent="0.25">
      <c r="A27" s="93">
        <v>64000001</v>
      </c>
      <c r="B27" t="s">
        <v>72</v>
      </c>
      <c r="C27" s="94">
        <v>364.22</v>
      </c>
      <c r="D27" s="94">
        <v>364.22</v>
      </c>
      <c r="E27" s="94">
        <v>0</v>
      </c>
      <c r="F27" s="95">
        <f t="shared" si="0"/>
        <v>728.44</v>
      </c>
      <c r="G27" s="95">
        <f t="shared" si="1"/>
        <v>0</v>
      </c>
      <c r="H27" s="95">
        <f t="shared" si="2"/>
        <v>728.44</v>
      </c>
      <c r="I27" s="95">
        <f t="shared" si="3"/>
        <v>0</v>
      </c>
    </row>
    <row r="28" spans="1:9" x14ac:dyDescent="0.25">
      <c r="A28" s="93">
        <v>64200000</v>
      </c>
      <c r="B28" t="s">
        <v>73</v>
      </c>
      <c r="C28" s="94">
        <v>4316.25</v>
      </c>
      <c r="D28" s="94">
        <v>4207.9399999999996</v>
      </c>
      <c r="E28" s="94">
        <v>0</v>
      </c>
      <c r="F28" s="95">
        <f t="shared" si="0"/>
        <v>8524.1899999999987</v>
      </c>
      <c r="G28" s="95">
        <f t="shared" si="1"/>
        <v>0</v>
      </c>
      <c r="H28" s="95">
        <f t="shared" si="2"/>
        <v>8524.1899999999987</v>
      </c>
      <c r="I28" s="95">
        <f t="shared" si="3"/>
        <v>0</v>
      </c>
    </row>
    <row r="29" spans="1:9" x14ac:dyDescent="0.25">
      <c r="A29" s="93">
        <v>66230000</v>
      </c>
      <c r="B29" t="s">
        <v>83</v>
      </c>
      <c r="C29" s="94">
        <v>0</v>
      </c>
      <c r="D29" s="94">
        <v>25</v>
      </c>
      <c r="E29" s="94">
        <v>0</v>
      </c>
      <c r="F29" s="95">
        <f t="shared" si="0"/>
        <v>25</v>
      </c>
      <c r="G29" s="95">
        <f t="shared" si="1"/>
        <v>0</v>
      </c>
      <c r="H29" s="95">
        <f t="shared" si="2"/>
        <v>25</v>
      </c>
      <c r="I29" s="95">
        <f t="shared" si="3"/>
        <v>0</v>
      </c>
    </row>
    <row r="30" spans="1:9" x14ac:dyDescent="0.25">
      <c r="A30" s="93">
        <v>66230001</v>
      </c>
      <c r="B30" t="s">
        <v>74</v>
      </c>
      <c r="C30" s="94">
        <v>9.7200000000000006</v>
      </c>
      <c r="D30" s="94">
        <v>8.35</v>
      </c>
      <c r="E30" s="94">
        <v>0</v>
      </c>
      <c r="F30" s="95">
        <f t="shared" si="0"/>
        <v>18.07</v>
      </c>
      <c r="G30" s="95">
        <f t="shared" si="1"/>
        <v>0</v>
      </c>
      <c r="H30" s="95">
        <f t="shared" si="2"/>
        <v>18.07</v>
      </c>
      <c r="I30" s="95">
        <f t="shared" si="3"/>
        <v>0</v>
      </c>
    </row>
    <row r="31" spans="1:9" x14ac:dyDescent="0.25">
      <c r="A31" s="93">
        <v>66230006</v>
      </c>
      <c r="B31" s="100" t="s">
        <v>125</v>
      </c>
      <c r="C31" s="94">
        <v>89.05</v>
      </c>
      <c r="D31" s="94">
        <v>86.41</v>
      </c>
      <c r="E31" s="94">
        <v>0</v>
      </c>
      <c r="F31" s="95">
        <f t="shared" si="0"/>
        <v>175.45999999999998</v>
      </c>
      <c r="G31" s="95">
        <f t="shared" si="1"/>
        <v>0</v>
      </c>
      <c r="H31" s="95">
        <f t="shared" si="2"/>
        <v>175.45999999999998</v>
      </c>
      <c r="I31" s="95">
        <f t="shared" si="3"/>
        <v>0</v>
      </c>
    </row>
    <row r="32" spans="1:9" x14ac:dyDescent="0.25">
      <c r="A32" s="93">
        <v>70000000</v>
      </c>
      <c r="B32" t="s">
        <v>76</v>
      </c>
      <c r="C32" s="94">
        <v>-53558.15</v>
      </c>
      <c r="D32" s="94">
        <v>0</v>
      </c>
      <c r="E32" s="94">
        <v>60462.49</v>
      </c>
      <c r="F32" s="95">
        <f t="shared" si="0"/>
        <v>0</v>
      </c>
      <c r="G32" s="95">
        <f t="shared" si="1"/>
        <v>114020.64</v>
      </c>
      <c r="H32" s="95">
        <f t="shared" si="2"/>
        <v>0</v>
      </c>
      <c r="I32" s="95">
        <f t="shared" si="3"/>
        <v>114020.64</v>
      </c>
    </row>
    <row r="33" spans="1:9" x14ac:dyDescent="0.25">
      <c r="A33" s="93">
        <v>70800000</v>
      </c>
      <c r="B33" t="s">
        <v>77</v>
      </c>
      <c r="C33" s="94">
        <v>1075.81</v>
      </c>
      <c r="D33" s="94">
        <v>12030.92</v>
      </c>
      <c r="E33" s="94">
        <v>0</v>
      </c>
      <c r="F33" s="95">
        <f t="shared" si="0"/>
        <v>13106.73</v>
      </c>
      <c r="G33" s="95">
        <f t="shared" si="1"/>
        <v>0</v>
      </c>
      <c r="H33" s="95">
        <f t="shared" si="2"/>
        <v>13106.73</v>
      </c>
      <c r="I33" s="95">
        <f t="shared" si="3"/>
        <v>0</v>
      </c>
    </row>
    <row r="34" spans="1:9" x14ac:dyDescent="0.25">
      <c r="B34" s="96" t="s">
        <v>78</v>
      </c>
      <c r="C34" s="97">
        <f t="shared" ref="C34:I34" si="4">SUM(C9:C33)</f>
        <v>22483.000000000011</v>
      </c>
      <c r="D34" s="97">
        <f t="shared" si="4"/>
        <v>104549.78000000001</v>
      </c>
      <c r="E34" s="97">
        <f t="shared" si="4"/>
        <v>60462.49</v>
      </c>
      <c r="F34" s="97">
        <f t="shared" si="4"/>
        <v>180598.13</v>
      </c>
      <c r="G34" s="97">
        <f t="shared" si="4"/>
        <v>114027.84</v>
      </c>
      <c r="H34" s="97">
        <f t="shared" si="4"/>
        <v>180590.93</v>
      </c>
      <c r="I34" s="97">
        <f t="shared" si="4"/>
        <v>114020.64</v>
      </c>
    </row>
  </sheetData>
  <pageMargins left="0.7" right="0.7" top="0.75" bottom="0.75" header="0.3" footer="0.3"/>
  <pageSetup paperSize="9" scale="73" fitToHeight="10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95067-F724-4B64-B9D1-9036C0CD6637}">
  <sheetPr>
    <pageSetUpPr fitToPage="1"/>
  </sheetPr>
  <dimension ref="A1:I35"/>
  <sheetViews>
    <sheetView workbookViewId="0">
      <pane xSplit="2" topLeftCell="C1" activePane="topRight" state="frozen"/>
      <selection activeCell="B18" sqref="B18"/>
      <selection pane="topRight" activeCell="B18" sqref="B18"/>
    </sheetView>
  </sheetViews>
  <sheetFormatPr baseColWidth="10" defaultRowHeight="15" x14ac:dyDescent="0.25"/>
  <cols>
    <col min="1" max="1" width="9" bestFit="1" customWidth="1"/>
    <col min="2" max="2" width="32.5703125" bestFit="1" customWidth="1"/>
    <col min="3" max="3" width="11.7109375" bestFit="1" customWidth="1"/>
    <col min="4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86</v>
      </c>
    </row>
    <row r="5" spans="1:9" x14ac:dyDescent="0.25">
      <c r="A5" s="84" t="s">
        <v>45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46</v>
      </c>
      <c r="E7" s="85"/>
      <c r="F7" s="86"/>
      <c r="G7" s="86"/>
      <c r="H7" s="88" t="s">
        <v>47</v>
      </c>
      <c r="I7" s="86"/>
    </row>
    <row r="8" spans="1:9" ht="16.5" thickTop="1" thickBot="1" x14ac:dyDescent="0.3">
      <c r="A8" s="89" t="s">
        <v>48</v>
      </c>
      <c r="B8" s="90" t="s">
        <v>49</v>
      </c>
      <c r="C8" s="91" t="s">
        <v>50</v>
      </c>
      <c r="D8" s="91" t="s">
        <v>51</v>
      </c>
      <c r="E8" s="91" t="s">
        <v>52</v>
      </c>
      <c r="F8" s="92" t="s">
        <v>51</v>
      </c>
      <c r="G8" s="92" t="s">
        <v>52</v>
      </c>
      <c r="H8" s="92" t="s">
        <v>53</v>
      </c>
      <c r="I8" s="92" t="s">
        <v>54</v>
      </c>
    </row>
    <row r="9" spans="1:9" ht="15.75" thickTop="1" x14ac:dyDescent="0.25">
      <c r="A9" s="93">
        <v>60000000</v>
      </c>
      <c r="B9" t="s">
        <v>55</v>
      </c>
      <c r="C9" s="94">
        <v>103388.63</v>
      </c>
      <c r="D9" s="94">
        <v>60279.78</v>
      </c>
      <c r="E9" s="94">
        <v>0</v>
      </c>
      <c r="F9" s="95">
        <f t="shared" ref="F9:F34" si="0">IF(C9&gt;0,C9+D9,D9)</f>
        <v>163668.41</v>
      </c>
      <c r="G9" s="95">
        <f t="shared" ref="G9:G34" si="1">IF(C9&lt;0,0-C9+E9,E9)</f>
        <v>0</v>
      </c>
      <c r="H9" s="95">
        <f t="shared" ref="H9:H34" si="2">IF(F9-G9&gt;0,F9-G9,0)</f>
        <v>163668.41</v>
      </c>
      <c r="I9" s="95">
        <f t="shared" ref="I9:I34" si="3">IF(G9-F9&gt;0,G9-F9,0)</f>
        <v>0</v>
      </c>
    </row>
    <row r="10" spans="1:9" x14ac:dyDescent="0.25">
      <c r="A10" s="93">
        <v>60000001</v>
      </c>
      <c r="B10" t="s">
        <v>56</v>
      </c>
      <c r="C10" s="94">
        <v>4416.92</v>
      </c>
      <c r="D10" s="94">
        <v>1810.94</v>
      </c>
      <c r="E10" s="94">
        <v>0</v>
      </c>
      <c r="F10" s="95">
        <f t="shared" si="0"/>
        <v>6227.8600000000006</v>
      </c>
      <c r="G10" s="95">
        <f t="shared" si="1"/>
        <v>0</v>
      </c>
      <c r="H10" s="95">
        <f t="shared" si="2"/>
        <v>6227.8600000000006</v>
      </c>
      <c r="I10" s="95">
        <f t="shared" si="3"/>
        <v>0</v>
      </c>
    </row>
    <row r="11" spans="1:9" x14ac:dyDescent="0.25">
      <c r="A11" s="93">
        <v>60000002</v>
      </c>
      <c r="B11" t="s">
        <v>57</v>
      </c>
      <c r="C11" s="94">
        <v>1881.46</v>
      </c>
      <c r="D11" s="94">
        <v>168.76</v>
      </c>
      <c r="E11" s="94">
        <v>0</v>
      </c>
      <c r="F11" s="95">
        <f t="shared" si="0"/>
        <v>2050.2200000000003</v>
      </c>
      <c r="G11" s="95">
        <f t="shared" si="1"/>
        <v>0</v>
      </c>
      <c r="H11" s="95">
        <f t="shared" si="2"/>
        <v>2050.2200000000003</v>
      </c>
      <c r="I11" s="95">
        <f t="shared" si="3"/>
        <v>0</v>
      </c>
    </row>
    <row r="12" spans="1:9" x14ac:dyDescent="0.25">
      <c r="A12" s="93">
        <v>60200000</v>
      </c>
      <c r="B12" t="s">
        <v>80</v>
      </c>
      <c r="C12" s="94">
        <v>0</v>
      </c>
      <c r="D12" s="94">
        <v>21.2</v>
      </c>
      <c r="E12" s="94">
        <v>0</v>
      </c>
      <c r="F12" s="95">
        <f t="shared" si="0"/>
        <v>21.2</v>
      </c>
      <c r="G12" s="95">
        <f t="shared" si="1"/>
        <v>0</v>
      </c>
      <c r="H12" s="95">
        <f t="shared" si="2"/>
        <v>21.2</v>
      </c>
      <c r="I12" s="95">
        <f t="shared" si="3"/>
        <v>0</v>
      </c>
    </row>
    <row r="13" spans="1:9" x14ac:dyDescent="0.25">
      <c r="A13" s="93">
        <v>62100003</v>
      </c>
      <c r="B13" t="s">
        <v>58</v>
      </c>
      <c r="C13" s="94">
        <v>660</v>
      </c>
      <c r="D13" s="94">
        <v>330</v>
      </c>
      <c r="E13" s="94">
        <v>0</v>
      </c>
      <c r="F13" s="95">
        <f t="shared" si="0"/>
        <v>990</v>
      </c>
      <c r="G13" s="95">
        <f t="shared" si="1"/>
        <v>0</v>
      </c>
      <c r="H13" s="95">
        <f t="shared" si="2"/>
        <v>990</v>
      </c>
      <c r="I13" s="95">
        <f t="shared" si="3"/>
        <v>0</v>
      </c>
    </row>
    <row r="14" spans="1:9" x14ac:dyDescent="0.25">
      <c r="A14" s="93">
        <v>62200000</v>
      </c>
      <c r="B14" t="s">
        <v>59</v>
      </c>
      <c r="C14" s="94">
        <v>9436.9500000000007</v>
      </c>
      <c r="D14" s="94">
        <v>544.22</v>
      </c>
      <c r="E14" s="94">
        <v>0</v>
      </c>
      <c r="F14" s="95">
        <f t="shared" si="0"/>
        <v>9981.17</v>
      </c>
      <c r="G14" s="95">
        <f t="shared" si="1"/>
        <v>0</v>
      </c>
      <c r="H14" s="95">
        <f t="shared" si="2"/>
        <v>9981.17</v>
      </c>
      <c r="I14" s="95">
        <f t="shared" si="3"/>
        <v>0</v>
      </c>
    </row>
    <row r="15" spans="1:9" x14ac:dyDescent="0.25">
      <c r="A15" s="93">
        <v>62300000</v>
      </c>
      <c r="B15" t="s">
        <v>60</v>
      </c>
      <c r="C15" s="94">
        <v>1673.76</v>
      </c>
      <c r="D15" s="94">
        <v>752.45</v>
      </c>
      <c r="E15" s="94">
        <v>0</v>
      </c>
      <c r="F15" s="95">
        <f t="shared" si="0"/>
        <v>2426.21</v>
      </c>
      <c r="G15" s="95">
        <f t="shared" si="1"/>
        <v>0</v>
      </c>
      <c r="H15" s="95">
        <f t="shared" si="2"/>
        <v>2426.21</v>
      </c>
      <c r="I15" s="95">
        <f t="shared" si="3"/>
        <v>0</v>
      </c>
    </row>
    <row r="16" spans="1:9" x14ac:dyDescent="0.25">
      <c r="A16" s="93">
        <v>62500000</v>
      </c>
      <c r="B16" t="s">
        <v>61</v>
      </c>
      <c r="C16" s="94">
        <v>572.14</v>
      </c>
      <c r="D16" s="94">
        <v>1704.76</v>
      </c>
      <c r="E16" s="94">
        <v>0</v>
      </c>
      <c r="F16" s="95">
        <f t="shared" si="0"/>
        <v>2276.9</v>
      </c>
      <c r="G16" s="95">
        <f t="shared" si="1"/>
        <v>0</v>
      </c>
      <c r="H16" s="95">
        <f t="shared" si="2"/>
        <v>2276.9</v>
      </c>
      <c r="I16" s="95">
        <f t="shared" si="3"/>
        <v>0</v>
      </c>
    </row>
    <row r="17" spans="1:9" x14ac:dyDescent="0.25">
      <c r="A17" s="93">
        <v>62600002</v>
      </c>
      <c r="B17" t="s">
        <v>62</v>
      </c>
      <c r="C17" s="94">
        <v>481.9</v>
      </c>
      <c r="D17" s="94">
        <v>-110.34</v>
      </c>
      <c r="E17" s="94">
        <v>0</v>
      </c>
      <c r="F17" s="95">
        <f t="shared" si="0"/>
        <v>371.55999999999995</v>
      </c>
      <c r="G17" s="95">
        <f t="shared" si="1"/>
        <v>0</v>
      </c>
      <c r="H17" s="95">
        <f t="shared" si="2"/>
        <v>371.55999999999995</v>
      </c>
      <c r="I17" s="95">
        <f t="shared" si="3"/>
        <v>0</v>
      </c>
    </row>
    <row r="18" spans="1:9" x14ac:dyDescent="0.25">
      <c r="A18" s="93">
        <v>62600003</v>
      </c>
      <c r="B18" t="s">
        <v>63</v>
      </c>
      <c r="C18" s="94">
        <v>96.86</v>
      </c>
      <c r="D18" s="94">
        <v>27.81</v>
      </c>
      <c r="E18" s="94">
        <v>0</v>
      </c>
      <c r="F18" s="95">
        <f t="shared" si="0"/>
        <v>124.67</v>
      </c>
      <c r="G18" s="95">
        <f t="shared" si="1"/>
        <v>0</v>
      </c>
      <c r="H18" s="95">
        <f t="shared" si="2"/>
        <v>124.67</v>
      </c>
      <c r="I18" s="95">
        <f t="shared" si="3"/>
        <v>0</v>
      </c>
    </row>
    <row r="19" spans="1:9" x14ac:dyDescent="0.25">
      <c r="A19" s="93">
        <v>62800001</v>
      </c>
      <c r="B19" t="s">
        <v>64</v>
      </c>
      <c r="C19" s="94">
        <v>1099.8800000000001</v>
      </c>
      <c r="D19" s="94">
        <v>224.5</v>
      </c>
      <c r="E19" s="94">
        <v>0</v>
      </c>
      <c r="F19" s="95">
        <f t="shared" si="0"/>
        <v>1324.38</v>
      </c>
      <c r="G19" s="95">
        <f t="shared" si="1"/>
        <v>0</v>
      </c>
      <c r="H19" s="95">
        <f t="shared" si="2"/>
        <v>1324.38</v>
      </c>
      <c r="I19" s="95">
        <f t="shared" si="3"/>
        <v>0</v>
      </c>
    </row>
    <row r="20" spans="1:9" x14ac:dyDescent="0.25">
      <c r="A20" s="93">
        <v>62800002</v>
      </c>
      <c r="B20" t="s">
        <v>65</v>
      </c>
      <c r="C20" s="94">
        <v>149.08000000000001</v>
      </c>
      <c r="D20" s="94">
        <v>108.37</v>
      </c>
      <c r="E20" s="94">
        <v>0</v>
      </c>
      <c r="F20" s="95">
        <f t="shared" si="0"/>
        <v>257.45000000000005</v>
      </c>
      <c r="G20" s="95">
        <f t="shared" si="1"/>
        <v>0</v>
      </c>
      <c r="H20" s="95">
        <f t="shared" si="2"/>
        <v>257.45000000000005</v>
      </c>
      <c r="I20" s="95">
        <f t="shared" si="3"/>
        <v>0</v>
      </c>
    </row>
    <row r="21" spans="1:9" x14ac:dyDescent="0.25">
      <c r="A21" s="93">
        <v>62800003</v>
      </c>
      <c r="B21" t="s">
        <v>66</v>
      </c>
      <c r="C21" s="94">
        <v>477.47</v>
      </c>
      <c r="D21" s="94">
        <v>185.33</v>
      </c>
      <c r="E21" s="94">
        <v>0</v>
      </c>
      <c r="F21" s="95">
        <f t="shared" si="0"/>
        <v>662.80000000000007</v>
      </c>
      <c r="G21" s="95">
        <f t="shared" si="1"/>
        <v>0</v>
      </c>
      <c r="H21" s="95">
        <f t="shared" si="2"/>
        <v>662.80000000000007</v>
      </c>
      <c r="I21" s="95">
        <f t="shared" si="3"/>
        <v>0</v>
      </c>
    </row>
    <row r="22" spans="1:9" x14ac:dyDescent="0.25">
      <c r="A22" s="93">
        <v>62900000</v>
      </c>
      <c r="B22" t="s">
        <v>67</v>
      </c>
      <c r="C22" s="94">
        <v>2756.55</v>
      </c>
      <c r="D22" s="94">
        <v>383.11</v>
      </c>
      <c r="E22" s="94">
        <v>0</v>
      </c>
      <c r="F22" s="95">
        <f t="shared" si="0"/>
        <v>3139.6600000000003</v>
      </c>
      <c r="G22" s="95">
        <f t="shared" si="1"/>
        <v>0</v>
      </c>
      <c r="H22" s="95">
        <f t="shared" si="2"/>
        <v>3139.6600000000003</v>
      </c>
      <c r="I22" s="95">
        <f t="shared" si="3"/>
        <v>0</v>
      </c>
    </row>
    <row r="23" spans="1:9" x14ac:dyDescent="0.25">
      <c r="A23" s="93">
        <v>62900001</v>
      </c>
      <c r="B23" t="s">
        <v>68</v>
      </c>
      <c r="C23" s="94">
        <v>54.84</v>
      </c>
      <c r="D23" s="94">
        <v>25.39</v>
      </c>
      <c r="E23" s="94">
        <v>0</v>
      </c>
      <c r="F23" s="95">
        <f t="shared" si="0"/>
        <v>80.23</v>
      </c>
      <c r="G23" s="95">
        <f t="shared" si="1"/>
        <v>0</v>
      </c>
      <c r="H23" s="95">
        <f t="shared" si="2"/>
        <v>80.23</v>
      </c>
      <c r="I23" s="95">
        <f t="shared" si="3"/>
        <v>0</v>
      </c>
    </row>
    <row r="24" spans="1:9" x14ac:dyDescent="0.25">
      <c r="A24" s="93">
        <v>62900003</v>
      </c>
      <c r="B24" t="s">
        <v>69</v>
      </c>
      <c r="C24" s="94">
        <v>634.89</v>
      </c>
      <c r="D24" s="94">
        <v>317.67</v>
      </c>
      <c r="E24" s="94">
        <v>0</v>
      </c>
      <c r="F24" s="95">
        <f t="shared" si="0"/>
        <v>952.56</v>
      </c>
      <c r="G24" s="95">
        <f t="shared" si="1"/>
        <v>0</v>
      </c>
      <c r="H24" s="95">
        <f t="shared" si="2"/>
        <v>952.56</v>
      </c>
      <c r="I24" s="95">
        <f t="shared" si="3"/>
        <v>0</v>
      </c>
    </row>
    <row r="25" spans="1:9" x14ac:dyDescent="0.25">
      <c r="A25" s="93">
        <v>62900009</v>
      </c>
      <c r="B25" t="s">
        <v>70</v>
      </c>
      <c r="C25" s="94">
        <v>537.34</v>
      </c>
      <c r="D25" s="94">
        <v>221.34</v>
      </c>
      <c r="E25" s="94">
        <v>0</v>
      </c>
      <c r="F25" s="95">
        <f t="shared" si="0"/>
        <v>758.68000000000006</v>
      </c>
      <c r="G25" s="95">
        <f t="shared" si="1"/>
        <v>0</v>
      </c>
      <c r="H25" s="95">
        <f t="shared" si="2"/>
        <v>758.68000000000006</v>
      </c>
      <c r="I25" s="95">
        <f t="shared" si="3"/>
        <v>0</v>
      </c>
    </row>
    <row r="26" spans="1:9" x14ac:dyDescent="0.25">
      <c r="A26" s="93">
        <v>63100000</v>
      </c>
      <c r="B26" t="s">
        <v>82</v>
      </c>
      <c r="C26" s="94">
        <v>235.68</v>
      </c>
      <c r="D26" s="94">
        <v>97.62</v>
      </c>
      <c r="E26" s="94">
        <v>0</v>
      </c>
      <c r="F26" s="95">
        <f t="shared" si="0"/>
        <v>333.3</v>
      </c>
      <c r="G26" s="95">
        <f t="shared" si="1"/>
        <v>0</v>
      </c>
      <c r="H26" s="95">
        <f t="shared" si="2"/>
        <v>333.3</v>
      </c>
      <c r="I26" s="95">
        <f t="shared" si="3"/>
        <v>0</v>
      </c>
    </row>
    <row r="27" spans="1:9" x14ac:dyDescent="0.25">
      <c r="A27" s="93">
        <v>64000000</v>
      </c>
      <c r="B27" t="s">
        <v>71</v>
      </c>
      <c r="C27" s="94">
        <v>29458.69</v>
      </c>
      <c r="D27" s="94">
        <v>8777.52</v>
      </c>
      <c r="E27" s="94">
        <v>0</v>
      </c>
      <c r="F27" s="95">
        <f t="shared" si="0"/>
        <v>38236.21</v>
      </c>
      <c r="G27" s="95">
        <f t="shared" si="1"/>
        <v>0</v>
      </c>
      <c r="H27" s="95">
        <f t="shared" si="2"/>
        <v>38236.21</v>
      </c>
      <c r="I27" s="95">
        <f t="shared" si="3"/>
        <v>0</v>
      </c>
    </row>
    <row r="28" spans="1:9" x14ac:dyDescent="0.25">
      <c r="A28" s="93">
        <v>64000001</v>
      </c>
      <c r="B28" t="s">
        <v>72</v>
      </c>
      <c r="C28" s="94">
        <v>728.44</v>
      </c>
      <c r="D28" s="94">
        <v>364.22</v>
      </c>
      <c r="E28" s="94">
        <v>0</v>
      </c>
      <c r="F28" s="95">
        <f t="shared" si="0"/>
        <v>1092.6600000000001</v>
      </c>
      <c r="G28" s="95">
        <f t="shared" si="1"/>
        <v>0</v>
      </c>
      <c r="H28" s="95">
        <f t="shared" si="2"/>
        <v>1092.6600000000001</v>
      </c>
      <c r="I28" s="95">
        <f t="shared" si="3"/>
        <v>0</v>
      </c>
    </row>
    <row r="29" spans="1:9" x14ac:dyDescent="0.25">
      <c r="A29" s="93">
        <v>64200000</v>
      </c>
      <c r="B29" t="s">
        <v>73</v>
      </c>
      <c r="C29" s="94">
        <v>8524.19</v>
      </c>
      <c r="D29" s="94">
        <v>2168.9499999999998</v>
      </c>
      <c r="E29" s="94">
        <v>0</v>
      </c>
      <c r="F29" s="95">
        <f t="shared" si="0"/>
        <v>10693.14</v>
      </c>
      <c r="G29" s="95">
        <f t="shared" si="1"/>
        <v>0</v>
      </c>
      <c r="H29" s="95">
        <f t="shared" si="2"/>
        <v>10693.14</v>
      </c>
      <c r="I29" s="95">
        <f t="shared" si="3"/>
        <v>0</v>
      </c>
    </row>
    <row r="30" spans="1:9" x14ac:dyDescent="0.25">
      <c r="A30" s="93">
        <v>66230000</v>
      </c>
      <c r="B30" t="s">
        <v>83</v>
      </c>
      <c r="C30" s="94">
        <v>25</v>
      </c>
      <c r="D30" s="94">
        <v>0</v>
      </c>
      <c r="E30" s="94">
        <v>0</v>
      </c>
      <c r="F30" s="95">
        <f t="shared" si="0"/>
        <v>25</v>
      </c>
      <c r="G30" s="95">
        <f t="shared" si="1"/>
        <v>0</v>
      </c>
      <c r="H30" s="95">
        <f t="shared" si="2"/>
        <v>25</v>
      </c>
      <c r="I30" s="95">
        <f t="shared" si="3"/>
        <v>0</v>
      </c>
    </row>
    <row r="31" spans="1:9" x14ac:dyDescent="0.25">
      <c r="A31" s="93">
        <v>66230001</v>
      </c>
      <c r="B31" t="s">
        <v>74</v>
      </c>
      <c r="C31" s="94">
        <v>18.07</v>
      </c>
      <c r="D31" s="94">
        <v>6.97</v>
      </c>
      <c r="E31" s="94">
        <v>0</v>
      </c>
      <c r="F31" s="95">
        <f t="shared" si="0"/>
        <v>25.04</v>
      </c>
      <c r="G31" s="95">
        <f t="shared" si="1"/>
        <v>0</v>
      </c>
      <c r="H31" s="95">
        <f t="shared" si="2"/>
        <v>25.04</v>
      </c>
      <c r="I31" s="95">
        <f t="shared" si="3"/>
        <v>0</v>
      </c>
    </row>
    <row r="32" spans="1:9" x14ac:dyDescent="0.25">
      <c r="A32" s="93">
        <v>66230006</v>
      </c>
      <c r="B32" s="100" t="s">
        <v>125</v>
      </c>
      <c r="C32" s="94">
        <v>175.46</v>
      </c>
      <c r="D32" s="94">
        <v>83.76</v>
      </c>
      <c r="E32" s="94">
        <v>0</v>
      </c>
      <c r="F32" s="95">
        <f t="shared" si="0"/>
        <v>259.22000000000003</v>
      </c>
      <c r="G32" s="95">
        <f t="shared" si="1"/>
        <v>0</v>
      </c>
      <c r="H32" s="95">
        <f t="shared" si="2"/>
        <v>259.22000000000003</v>
      </c>
      <c r="I32" s="95">
        <f t="shared" si="3"/>
        <v>0</v>
      </c>
    </row>
    <row r="33" spans="1:9" x14ac:dyDescent="0.25">
      <c r="A33" s="93">
        <v>70000000</v>
      </c>
      <c r="B33" t="s">
        <v>76</v>
      </c>
      <c r="C33" s="94">
        <v>-114020.64</v>
      </c>
      <c r="D33" s="94">
        <v>0</v>
      </c>
      <c r="E33" s="94">
        <v>74552.350000000006</v>
      </c>
      <c r="F33" s="95">
        <f t="shared" si="0"/>
        <v>0</v>
      </c>
      <c r="G33" s="95">
        <f t="shared" si="1"/>
        <v>188572.99</v>
      </c>
      <c r="H33" s="95">
        <f t="shared" si="2"/>
        <v>0</v>
      </c>
      <c r="I33" s="95">
        <f t="shared" si="3"/>
        <v>188572.99</v>
      </c>
    </row>
    <row r="34" spans="1:9" x14ac:dyDescent="0.25">
      <c r="A34" s="93">
        <v>70800000</v>
      </c>
      <c r="B34" t="s">
        <v>77</v>
      </c>
      <c r="C34" s="94">
        <v>13106.73</v>
      </c>
      <c r="D34" s="94">
        <v>0</v>
      </c>
      <c r="E34" s="94">
        <v>0</v>
      </c>
      <c r="F34" s="95">
        <f t="shared" si="0"/>
        <v>13106.73</v>
      </c>
      <c r="G34" s="95">
        <f t="shared" si="1"/>
        <v>0</v>
      </c>
      <c r="H34" s="95">
        <f t="shared" si="2"/>
        <v>13106.73</v>
      </c>
      <c r="I34" s="95">
        <f t="shared" si="3"/>
        <v>0</v>
      </c>
    </row>
    <row r="35" spans="1:9" x14ac:dyDescent="0.25">
      <c r="B35" s="96" t="s">
        <v>78</v>
      </c>
      <c r="C35" s="97">
        <f t="shared" ref="C35:I35" si="4">SUM(C9:C34)</f>
        <v>66570.289999999979</v>
      </c>
      <c r="D35" s="97">
        <f t="shared" si="4"/>
        <v>78494.329999999987</v>
      </c>
      <c r="E35" s="97">
        <f t="shared" si="4"/>
        <v>74552.350000000006</v>
      </c>
      <c r="F35" s="97">
        <f t="shared" si="4"/>
        <v>259085.26000000004</v>
      </c>
      <c r="G35" s="97">
        <f t="shared" si="4"/>
        <v>188572.99</v>
      </c>
      <c r="H35" s="97">
        <f t="shared" si="4"/>
        <v>259085.26000000004</v>
      </c>
      <c r="I35" s="97">
        <f t="shared" si="4"/>
        <v>188572.99</v>
      </c>
    </row>
  </sheetData>
  <pageMargins left="0.7" right="0.7" top="0.75" bottom="0.75" header="0.3" footer="0.3"/>
  <pageSetup paperSize="9" scale="73" fitToHeight="10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459FE-08BD-43EE-834D-0CE22AD76B7B}">
  <sheetPr>
    <pageSetUpPr fitToPage="1"/>
  </sheetPr>
  <dimension ref="A1:I37"/>
  <sheetViews>
    <sheetView workbookViewId="0">
      <pane xSplit="2" topLeftCell="C1" activePane="topRight" state="frozen"/>
      <selection activeCell="B18" sqref="B18"/>
      <selection pane="topRight" activeCell="B18" sqref="B18"/>
    </sheetView>
  </sheetViews>
  <sheetFormatPr baseColWidth="10" defaultRowHeight="15" x14ac:dyDescent="0.25"/>
  <cols>
    <col min="1" max="1" width="9" bestFit="1" customWidth="1"/>
    <col min="2" max="2" width="32.5703125" bestFit="1" customWidth="1"/>
    <col min="3" max="3" width="11.7109375" bestFit="1" customWidth="1"/>
    <col min="4" max="4" width="8.140625" bestFit="1" customWidth="1"/>
    <col min="5" max="5" width="6.710937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95</v>
      </c>
    </row>
    <row r="5" spans="1:9" x14ac:dyDescent="0.25">
      <c r="A5" s="84" t="s">
        <v>45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46</v>
      </c>
      <c r="E7" s="85"/>
      <c r="F7" s="86"/>
      <c r="G7" s="86"/>
      <c r="H7" s="88" t="s">
        <v>47</v>
      </c>
      <c r="I7" s="86"/>
    </row>
    <row r="8" spans="1:9" ht="16.5" thickTop="1" thickBot="1" x14ac:dyDescent="0.3">
      <c r="A8" s="89" t="s">
        <v>48</v>
      </c>
      <c r="B8" s="90" t="s">
        <v>49</v>
      </c>
      <c r="C8" s="91" t="s">
        <v>50</v>
      </c>
      <c r="D8" s="91" t="s">
        <v>51</v>
      </c>
      <c r="E8" s="91" t="s">
        <v>52</v>
      </c>
      <c r="F8" s="92" t="s">
        <v>51</v>
      </c>
      <c r="G8" s="92" t="s">
        <v>52</v>
      </c>
      <c r="H8" s="92" t="s">
        <v>53</v>
      </c>
      <c r="I8" s="92" t="s">
        <v>54</v>
      </c>
    </row>
    <row r="9" spans="1:9" ht="15.75" thickTop="1" x14ac:dyDescent="0.25">
      <c r="A9" s="93">
        <v>60000000</v>
      </c>
      <c r="B9" t="s">
        <v>55</v>
      </c>
      <c r="C9" s="94">
        <v>163668.41</v>
      </c>
      <c r="D9" s="94">
        <v>17.79</v>
      </c>
      <c r="E9" s="94">
        <v>0</v>
      </c>
      <c r="F9" s="95">
        <f t="shared" ref="F9:F36" si="0">IF(C9&gt;0,C9+D9,D9)</f>
        <v>163686.20000000001</v>
      </c>
      <c r="G9" s="95">
        <f t="shared" ref="G9:G36" si="1">IF(C9&lt;0,0-C9+E9,E9)</f>
        <v>0</v>
      </c>
      <c r="H9" s="95">
        <f t="shared" ref="H9:H36" si="2">IF(F9-G9&gt;0,F9-G9,0)</f>
        <v>163686.20000000001</v>
      </c>
      <c r="I9" s="95">
        <f t="shared" ref="I9:I36" si="3">IF(G9-F9&gt;0,G9-F9,0)</f>
        <v>0</v>
      </c>
    </row>
    <row r="10" spans="1:9" x14ac:dyDescent="0.25">
      <c r="A10" s="93">
        <v>60000001</v>
      </c>
      <c r="B10" t="s">
        <v>56</v>
      </c>
      <c r="C10" s="94">
        <v>6227.86</v>
      </c>
      <c r="D10" s="94">
        <v>0</v>
      </c>
      <c r="E10" s="94">
        <v>0</v>
      </c>
      <c r="F10" s="95">
        <f t="shared" si="0"/>
        <v>6227.86</v>
      </c>
      <c r="G10" s="95">
        <f t="shared" si="1"/>
        <v>0</v>
      </c>
      <c r="H10" s="95">
        <f t="shared" si="2"/>
        <v>6227.86</v>
      </c>
      <c r="I10" s="95">
        <f t="shared" si="3"/>
        <v>0</v>
      </c>
    </row>
    <row r="11" spans="1:9" x14ac:dyDescent="0.25">
      <c r="A11" s="93">
        <v>60000002</v>
      </c>
      <c r="B11" t="s">
        <v>57</v>
      </c>
      <c r="C11" s="94">
        <v>2050.2199999999998</v>
      </c>
      <c r="D11" s="94">
        <v>0</v>
      </c>
      <c r="E11" s="94">
        <v>0</v>
      </c>
      <c r="F11" s="95">
        <f t="shared" si="0"/>
        <v>2050.2199999999998</v>
      </c>
      <c r="G11" s="95">
        <f t="shared" si="1"/>
        <v>0</v>
      </c>
      <c r="H11" s="95">
        <f t="shared" si="2"/>
        <v>2050.2199999999998</v>
      </c>
      <c r="I11" s="95">
        <f t="shared" si="3"/>
        <v>0</v>
      </c>
    </row>
    <row r="12" spans="1:9" x14ac:dyDescent="0.25">
      <c r="A12" s="93">
        <v>60200000</v>
      </c>
      <c r="B12" t="s">
        <v>80</v>
      </c>
      <c r="C12" s="94">
        <v>21.2</v>
      </c>
      <c r="D12" s="94">
        <v>0</v>
      </c>
      <c r="E12" s="94">
        <v>0</v>
      </c>
      <c r="F12" s="95">
        <f t="shared" si="0"/>
        <v>21.2</v>
      </c>
      <c r="G12" s="95">
        <f t="shared" si="1"/>
        <v>0</v>
      </c>
      <c r="H12" s="95">
        <f t="shared" si="2"/>
        <v>21.2</v>
      </c>
      <c r="I12" s="95">
        <f t="shared" si="3"/>
        <v>0</v>
      </c>
    </row>
    <row r="13" spans="1:9" x14ac:dyDescent="0.25">
      <c r="A13" s="93">
        <v>62100003</v>
      </c>
      <c r="B13" t="s">
        <v>58</v>
      </c>
      <c r="C13" s="94">
        <v>990</v>
      </c>
      <c r="D13" s="94">
        <v>330</v>
      </c>
      <c r="E13" s="94">
        <v>0</v>
      </c>
      <c r="F13" s="95">
        <f t="shared" si="0"/>
        <v>1320</v>
      </c>
      <c r="G13" s="95">
        <f t="shared" si="1"/>
        <v>0</v>
      </c>
      <c r="H13" s="95">
        <f t="shared" si="2"/>
        <v>1320</v>
      </c>
      <c r="I13" s="95">
        <f t="shared" si="3"/>
        <v>0</v>
      </c>
    </row>
    <row r="14" spans="1:9" x14ac:dyDescent="0.25">
      <c r="A14" s="93">
        <v>62200000</v>
      </c>
      <c r="B14" t="s">
        <v>59</v>
      </c>
      <c r="C14" s="94">
        <v>9981.17</v>
      </c>
      <c r="D14" s="94">
        <v>65.03</v>
      </c>
      <c r="E14" s="94">
        <v>0</v>
      </c>
      <c r="F14" s="95">
        <f t="shared" si="0"/>
        <v>10046.200000000001</v>
      </c>
      <c r="G14" s="95">
        <f t="shared" si="1"/>
        <v>0</v>
      </c>
      <c r="H14" s="95">
        <f t="shared" si="2"/>
        <v>10046.200000000001</v>
      </c>
      <c r="I14" s="95">
        <f t="shared" si="3"/>
        <v>0</v>
      </c>
    </row>
    <row r="15" spans="1:9" x14ac:dyDescent="0.25">
      <c r="A15" s="93">
        <v>62300000</v>
      </c>
      <c r="B15" t="s">
        <v>60</v>
      </c>
      <c r="C15" s="94">
        <v>2426.21</v>
      </c>
      <c r="D15" s="94">
        <v>1126.98</v>
      </c>
      <c r="E15" s="94">
        <v>0</v>
      </c>
      <c r="F15" s="95">
        <f t="shared" si="0"/>
        <v>3553.19</v>
      </c>
      <c r="G15" s="95">
        <f t="shared" si="1"/>
        <v>0</v>
      </c>
      <c r="H15" s="95">
        <f t="shared" si="2"/>
        <v>3553.19</v>
      </c>
      <c r="I15" s="95">
        <f t="shared" si="3"/>
        <v>0</v>
      </c>
    </row>
    <row r="16" spans="1:9" x14ac:dyDescent="0.25">
      <c r="A16" s="93">
        <v>62500000</v>
      </c>
      <c r="B16" t="s">
        <v>61</v>
      </c>
      <c r="C16" s="94">
        <v>2276.9</v>
      </c>
      <c r="D16" s="94">
        <v>995.58</v>
      </c>
      <c r="E16" s="94">
        <v>0</v>
      </c>
      <c r="F16" s="95">
        <f t="shared" si="0"/>
        <v>3272.48</v>
      </c>
      <c r="G16" s="95">
        <f t="shared" si="1"/>
        <v>0</v>
      </c>
      <c r="H16" s="95">
        <f t="shared" si="2"/>
        <v>3272.48</v>
      </c>
      <c r="I16" s="95">
        <f t="shared" si="3"/>
        <v>0</v>
      </c>
    </row>
    <row r="17" spans="1:9" x14ac:dyDescent="0.25">
      <c r="A17" s="93">
        <v>62600002</v>
      </c>
      <c r="B17" t="s">
        <v>62</v>
      </c>
      <c r="C17" s="94">
        <v>371.56</v>
      </c>
      <c r="D17" s="94">
        <v>-0.8</v>
      </c>
      <c r="E17" s="94">
        <v>0</v>
      </c>
      <c r="F17" s="95">
        <f t="shared" si="0"/>
        <v>370.76</v>
      </c>
      <c r="G17" s="95">
        <f t="shared" si="1"/>
        <v>0</v>
      </c>
      <c r="H17" s="95">
        <f t="shared" si="2"/>
        <v>370.76</v>
      </c>
      <c r="I17" s="95">
        <f t="shared" si="3"/>
        <v>0</v>
      </c>
    </row>
    <row r="18" spans="1:9" x14ac:dyDescent="0.25">
      <c r="A18" s="93">
        <v>62600003</v>
      </c>
      <c r="B18" t="s">
        <v>63</v>
      </c>
      <c r="C18" s="94">
        <v>124.67</v>
      </c>
      <c r="D18" s="94">
        <v>0</v>
      </c>
      <c r="E18" s="94">
        <v>0</v>
      </c>
      <c r="F18" s="95">
        <f t="shared" si="0"/>
        <v>124.67</v>
      </c>
      <c r="G18" s="95">
        <f t="shared" si="1"/>
        <v>0</v>
      </c>
      <c r="H18" s="95">
        <f t="shared" si="2"/>
        <v>124.67</v>
      </c>
      <c r="I18" s="95">
        <f t="shared" si="3"/>
        <v>0</v>
      </c>
    </row>
    <row r="19" spans="1:9" x14ac:dyDescent="0.25">
      <c r="A19" s="93">
        <v>62800001</v>
      </c>
      <c r="B19" t="s">
        <v>64</v>
      </c>
      <c r="C19" s="94">
        <v>1324.38</v>
      </c>
      <c r="D19" s="94">
        <v>74.25</v>
      </c>
      <c r="E19" s="94">
        <v>0</v>
      </c>
      <c r="F19" s="95">
        <f t="shared" si="0"/>
        <v>1398.63</v>
      </c>
      <c r="G19" s="95">
        <f t="shared" si="1"/>
        <v>0</v>
      </c>
      <c r="H19" s="95">
        <f t="shared" si="2"/>
        <v>1398.63</v>
      </c>
      <c r="I19" s="95">
        <f t="shared" si="3"/>
        <v>0</v>
      </c>
    </row>
    <row r="20" spans="1:9" x14ac:dyDescent="0.25">
      <c r="A20" s="93">
        <v>62800002</v>
      </c>
      <c r="B20" t="s">
        <v>65</v>
      </c>
      <c r="C20" s="94">
        <v>257.45</v>
      </c>
      <c r="D20" s="94">
        <v>0</v>
      </c>
      <c r="E20" s="94">
        <v>0</v>
      </c>
      <c r="F20" s="95">
        <f t="shared" si="0"/>
        <v>257.45</v>
      </c>
      <c r="G20" s="95">
        <f t="shared" si="1"/>
        <v>0</v>
      </c>
      <c r="H20" s="95">
        <f t="shared" si="2"/>
        <v>257.45</v>
      </c>
      <c r="I20" s="95">
        <f t="shared" si="3"/>
        <v>0</v>
      </c>
    </row>
    <row r="21" spans="1:9" x14ac:dyDescent="0.25">
      <c r="A21" s="93">
        <v>62800003</v>
      </c>
      <c r="B21" t="s">
        <v>66</v>
      </c>
      <c r="C21" s="94">
        <v>662.8</v>
      </c>
      <c r="D21" s="94">
        <v>234.49</v>
      </c>
      <c r="E21" s="94">
        <v>0</v>
      </c>
      <c r="F21" s="95">
        <f t="shared" si="0"/>
        <v>897.29</v>
      </c>
      <c r="G21" s="95">
        <f t="shared" si="1"/>
        <v>0</v>
      </c>
      <c r="H21" s="95">
        <f t="shared" si="2"/>
        <v>897.29</v>
      </c>
      <c r="I21" s="95">
        <f t="shared" si="3"/>
        <v>0</v>
      </c>
    </row>
    <row r="22" spans="1:9" x14ac:dyDescent="0.25">
      <c r="A22" s="93">
        <v>62900000</v>
      </c>
      <c r="B22" t="s">
        <v>67</v>
      </c>
      <c r="C22" s="94">
        <v>3139.66</v>
      </c>
      <c r="D22" s="94">
        <v>156.74</v>
      </c>
      <c r="E22" s="94">
        <v>0</v>
      </c>
      <c r="F22" s="95">
        <f t="shared" si="0"/>
        <v>3296.3999999999996</v>
      </c>
      <c r="G22" s="95">
        <f t="shared" si="1"/>
        <v>0</v>
      </c>
      <c r="H22" s="95">
        <f t="shared" si="2"/>
        <v>3296.3999999999996</v>
      </c>
      <c r="I22" s="95">
        <f t="shared" si="3"/>
        <v>0</v>
      </c>
    </row>
    <row r="23" spans="1:9" x14ac:dyDescent="0.25">
      <c r="A23" s="93">
        <v>62900001</v>
      </c>
      <c r="B23" t="s">
        <v>68</v>
      </c>
      <c r="C23" s="94">
        <v>80.23</v>
      </c>
      <c r="D23" s="94">
        <v>0</v>
      </c>
      <c r="E23" s="94">
        <v>0</v>
      </c>
      <c r="F23" s="95">
        <f t="shared" si="0"/>
        <v>80.23</v>
      </c>
      <c r="G23" s="95">
        <f t="shared" si="1"/>
        <v>0</v>
      </c>
      <c r="H23" s="95">
        <f t="shared" si="2"/>
        <v>80.23</v>
      </c>
      <c r="I23" s="95">
        <f t="shared" si="3"/>
        <v>0</v>
      </c>
    </row>
    <row r="24" spans="1:9" x14ac:dyDescent="0.25">
      <c r="A24" s="93">
        <v>62900003</v>
      </c>
      <c r="B24" t="s">
        <v>69</v>
      </c>
      <c r="C24" s="94">
        <v>952.56</v>
      </c>
      <c r="D24" s="94">
        <v>326.35000000000002</v>
      </c>
      <c r="E24" s="94">
        <v>0</v>
      </c>
      <c r="F24" s="95">
        <f t="shared" si="0"/>
        <v>1278.9099999999999</v>
      </c>
      <c r="G24" s="95">
        <f t="shared" si="1"/>
        <v>0</v>
      </c>
      <c r="H24" s="95">
        <f t="shared" si="2"/>
        <v>1278.9099999999999</v>
      </c>
      <c r="I24" s="95">
        <f t="shared" si="3"/>
        <v>0</v>
      </c>
    </row>
    <row r="25" spans="1:9" x14ac:dyDescent="0.25">
      <c r="A25" s="93">
        <v>62900009</v>
      </c>
      <c r="B25" t="s">
        <v>70</v>
      </c>
      <c r="C25" s="94">
        <v>758.68</v>
      </c>
      <c r="D25" s="94">
        <v>0</v>
      </c>
      <c r="E25" s="94">
        <v>0</v>
      </c>
      <c r="F25" s="95">
        <f t="shared" si="0"/>
        <v>758.68</v>
      </c>
      <c r="G25" s="95">
        <f t="shared" si="1"/>
        <v>0</v>
      </c>
      <c r="H25" s="95">
        <f t="shared" si="2"/>
        <v>758.68</v>
      </c>
      <c r="I25" s="95">
        <f t="shared" si="3"/>
        <v>0</v>
      </c>
    </row>
    <row r="26" spans="1:9" x14ac:dyDescent="0.25">
      <c r="A26" s="93">
        <v>63100000</v>
      </c>
      <c r="B26" t="s">
        <v>82</v>
      </c>
      <c r="C26" s="94">
        <v>333.3</v>
      </c>
      <c r="D26" s="94">
        <v>0</v>
      </c>
      <c r="E26" s="94">
        <v>0</v>
      </c>
      <c r="F26" s="95">
        <f t="shared" si="0"/>
        <v>333.3</v>
      </c>
      <c r="G26" s="95">
        <f t="shared" si="1"/>
        <v>0</v>
      </c>
      <c r="H26" s="95">
        <f t="shared" si="2"/>
        <v>333.3</v>
      </c>
      <c r="I26" s="95">
        <f t="shared" si="3"/>
        <v>0</v>
      </c>
    </row>
    <row r="27" spans="1:9" x14ac:dyDescent="0.25">
      <c r="A27" s="93">
        <v>64000000</v>
      </c>
      <c r="B27" t="s">
        <v>71</v>
      </c>
      <c r="C27" s="94">
        <v>38236.21</v>
      </c>
      <c r="D27" s="94">
        <v>0</v>
      </c>
      <c r="E27" s="94">
        <v>0</v>
      </c>
      <c r="F27" s="95">
        <f t="shared" si="0"/>
        <v>38236.21</v>
      </c>
      <c r="G27" s="95">
        <f t="shared" si="1"/>
        <v>0</v>
      </c>
      <c r="H27" s="95">
        <f t="shared" si="2"/>
        <v>38236.21</v>
      </c>
      <c r="I27" s="95">
        <f t="shared" si="3"/>
        <v>0</v>
      </c>
    </row>
    <row r="28" spans="1:9" x14ac:dyDescent="0.25">
      <c r="A28" s="93">
        <v>64000001</v>
      </c>
      <c r="B28" t="s">
        <v>72</v>
      </c>
      <c r="C28" s="94">
        <v>1092.6600000000001</v>
      </c>
      <c r="D28" s="94">
        <v>0</v>
      </c>
      <c r="E28" s="94">
        <v>0</v>
      </c>
      <c r="F28" s="95">
        <f t="shared" si="0"/>
        <v>1092.6600000000001</v>
      </c>
      <c r="G28" s="95">
        <f t="shared" si="1"/>
        <v>0</v>
      </c>
      <c r="H28" s="95">
        <f t="shared" si="2"/>
        <v>1092.6600000000001</v>
      </c>
      <c r="I28" s="95">
        <f t="shared" si="3"/>
        <v>0</v>
      </c>
    </row>
    <row r="29" spans="1:9" x14ac:dyDescent="0.25">
      <c r="A29" s="93">
        <v>64200000</v>
      </c>
      <c r="B29" t="s">
        <v>73</v>
      </c>
      <c r="C29" s="94">
        <v>10693.14</v>
      </c>
      <c r="D29" s="94">
        <v>276.27999999999997</v>
      </c>
      <c r="E29" s="94">
        <v>0</v>
      </c>
      <c r="F29" s="95">
        <f t="shared" si="0"/>
        <v>10969.42</v>
      </c>
      <c r="G29" s="95">
        <f t="shared" si="1"/>
        <v>0</v>
      </c>
      <c r="H29" s="95">
        <f t="shared" si="2"/>
        <v>10969.42</v>
      </c>
      <c r="I29" s="95">
        <f t="shared" si="3"/>
        <v>0</v>
      </c>
    </row>
    <row r="30" spans="1:9" x14ac:dyDescent="0.25">
      <c r="A30" s="93">
        <v>66230000</v>
      </c>
      <c r="B30" t="s">
        <v>83</v>
      </c>
      <c r="C30" s="94">
        <v>25</v>
      </c>
      <c r="D30" s="94">
        <v>0</v>
      </c>
      <c r="E30" s="94">
        <v>0</v>
      </c>
      <c r="F30" s="95">
        <f t="shared" si="0"/>
        <v>25</v>
      </c>
      <c r="G30" s="95">
        <f t="shared" si="1"/>
        <v>0</v>
      </c>
      <c r="H30" s="95">
        <f t="shared" si="2"/>
        <v>25</v>
      </c>
      <c r="I30" s="95">
        <f t="shared" si="3"/>
        <v>0</v>
      </c>
    </row>
    <row r="31" spans="1:9" x14ac:dyDescent="0.25">
      <c r="A31" s="93">
        <v>66230001</v>
      </c>
      <c r="B31" t="s">
        <v>74</v>
      </c>
      <c r="C31" s="94">
        <v>25.04</v>
      </c>
      <c r="D31" s="94">
        <v>5.59</v>
      </c>
      <c r="E31" s="94">
        <v>0</v>
      </c>
      <c r="F31" s="95">
        <f t="shared" si="0"/>
        <v>30.63</v>
      </c>
      <c r="G31" s="95">
        <f t="shared" si="1"/>
        <v>0</v>
      </c>
      <c r="H31" s="95">
        <f t="shared" si="2"/>
        <v>30.63</v>
      </c>
      <c r="I31" s="95">
        <f t="shared" si="3"/>
        <v>0</v>
      </c>
    </row>
    <row r="32" spans="1:9" x14ac:dyDescent="0.25">
      <c r="A32" s="93">
        <v>66230002</v>
      </c>
      <c r="B32" t="s">
        <v>127</v>
      </c>
      <c r="C32" s="94">
        <v>0</v>
      </c>
      <c r="D32" s="94">
        <v>36.81</v>
      </c>
      <c r="E32" s="94">
        <v>0</v>
      </c>
      <c r="F32" s="95">
        <f t="shared" si="0"/>
        <v>36.81</v>
      </c>
      <c r="G32" s="95">
        <f t="shared" si="1"/>
        <v>0</v>
      </c>
      <c r="H32" s="95">
        <f t="shared" si="2"/>
        <v>36.81</v>
      </c>
      <c r="I32" s="95">
        <f t="shared" si="3"/>
        <v>0</v>
      </c>
    </row>
    <row r="33" spans="1:9" x14ac:dyDescent="0.25">
      <c r="A33" s="93">
        <v>66230006</v>
      </c>
      <c r="B33" s="100" t="s">
        <v>125</v>
      </c>
      <c r="C33" s="94">
        <v>259.22000000000003</v>
      </c>
      <c r="D33" s="94">
        <v>81.099999999999994</v>
      </c>
      <c r="E33" s="94">
        <v>0</v>
      </c>
      <c r="F33" s="95">
        <f t="shared" si="0"/>
        <v>340.32000000000005</v>
      </c>
      <c r="G33" s="95">
        <f t="shared" si="1"/>
        <v>0</v>
      </c>
      <c r="H33" s="95">
        <f t="shared" si="2"/>
        <v>340.32000000000005</v>
      </c>
      <c r="I33" s="95">
        <f t="shared" si="3"/>
        <v>0</v>
      </c>
    </row>
    <row r="34" spans="1:9" x14ac:dyDescent="0.25">
      <c r="A34" s="93">
        <v>70000000</v>
      </c>
      <c r="B34" t="s">
        <v>76</v>
      </c>
      <c r="C34" s="94">
        <v>-188572.99</v>
      </c>
      <c r="D34" s="94">
        <v>0</v>
      </c>
      <c r="E34" s="94">
        <v>0</v>
      </c>
      <c r="F34" s="95">
        <f t="shared" si="0"/>
        <v>0</v>
      </c>
      <c r="G34" s="95">
        <f t="shared" si="1"/>
        <v>188572.99</v>
      </c>
      <c r="H34" s="95">
        <f t="shared" si="2"/>
        <v>0</v>
      </c>
      <c r="I34" s="95">
        <f t="shared" si="3"/>
        <v>188572.99</v>
      </c>
    </row>
    <row r="35" spans="1:9" x14ac:dyDescent="0.25">
      <c r="A35" s="93">
        <v>70800000</v>
      </c>
      <c r="B35" t="s">
        <v>77</v>
      </c>
      <c r="C35" s="94">
        <v>13106.73</v>
      </c>
      <c r="D35" s="94">
        <v>0</v>
      </c>
      <c r="E35" s="94">
        <v>0</v>
      </c>
      <c r="F35" s="95">
        <f t="shared" si="0"/>
        <v>13106.73</v>
      </c>
      <c r="G35" s="95">
        <f t="shared" si="1"/>
        <v>0</v>
      </c>
      <c r="H35" s="95">
        <f t="shared" si="2"/>
        <v>13106.73</v>
      </c>
      <c r="I35" s="95">
        <f t="shared" si="3"/>
        <v>0</v>
      </c>
    </row>
    <row r="36" spans="1:9" x14ac:dyDescent="0.25">
      <c r="A36" s="93">
        <v>76900000</v>
      </c>
      <c r="B36" t="s">
        <v>85</v>
      </c>
      <c r="C36" s="94">
        <v>0</v>
      </c>
      <c r="D36" s="94">
        <v>0</v>
      </c>
      <c r="E36" s="94">
        <v>7.78</v>
      </c>
      <c r="F36" s="95">
        <f t="shared" si="0"/>
        <v>0</v>
      </c>
      <c r="G36" s="95">
        <f t="shared" si="1"/>
        <v>7.78</v>
      </c>
      <c r="H36" s="95">
        <f t="shared" si="2"/>
        <v>0</v>
      </c>
      <c r="I36" s="95">
        <f t="shared" si="3"/>
        <v>7.78</v>
      </c>
    </row>
    <row r="37" spans="1:9" x14ac:dyDescent="0.25">
      <c r="B37" s="96" t="s">
        <v>78</v>
      </c>
      <c r="C37" s="97">
        <f t="shared" ref="C37:I37" si="4">SUM(C9:C36)</f>
        <v>70512.270000000033</v>
      </c>
      <c r="D37" s="97">
        <f t="shared" si="4"/>
        <v>3726.1899999999996</v>
      </c>
      <c r="E37" s="97">
        <f t="shared" si="4"/>
        <v>7.78</v>
      </c>
      <c r="F37" s="97">
        <f t="shared" si="4"/>
        <v>262811.45000000007</v>
      </c>
      <c r="G37" s="97">
        <f t="shared" si="4"/>
        <v>188580.77</v>
      </c>
      <c r="H37" s="97">
        <f t="shared" si="4"/>
        <v>262811.45000000007</v>
      </c>
      <c r="I37" s="97">
        <f t="shared" si="4"/>
        <v>188580.77</v>
      </c>
    </row>
  </sheetData>
  <pageMargins left="0.7" right="0.7" top="0.75" bottom="0.75" header="0.3" footer="0.3"/>
  <pageSetup paperSize="9" scale="76" fitToHeight="10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D809A-11DA-4296-9586-12F0C0236016}">
  <sheetPr>
    <pageSetUpPr fitToPage="1"/>
  </sheetPr>
  <dimension ref="A1:I38"/>
  <sheetViews>
    <sheetView workbookViewId="0">
      <pane xSplit="2" topLeftCell="C1" activePane="topRight" state="frozen"/>
      <selection activeCell="B18" sqref="B18"/>
      <selection pane="topRight" activeCell="B18" sqref="B18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79</v>
      </c>
    </row>
    <row r="5" spans="1:9" x14ac:dyDescent="0.25">
      <c r="A5" s="84" t="s">
        <v>45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46</v>
      </c>
      <c r="E7" s="85"/>
      <c r="F7" s="86"/>
      <c r="G7" s="86"/>
      <c r="H7" s="88" t="s">
        <v>47</v>
      </c>
      <c r="I7" s="86"/>
    </row>
    <row r="8" spans="1:9" ht="16.5" thickTop="1" thickBot="1" x14ac:dyDescent="0.3">
      <c r="A8" s="89" t="s">
        <v>48</v>
      </c>
      <c r="B8" s="90" t="s">
        <v>49</v>
      </c>
      <c r="C8" s="91" t="s">
        <v>50</v>
      </c>
      <c r="D8" s="91" t="s">
        <v>51</v>
      </c>
      <c r="E8" s="91" t="s">
        <v>52</v>
      </c>
      <c r="F8" s="92" t="s">
        <v>51</v>
      </c>
      <c r="G8" s="92" t="s">
        <v>52</v>
      </c>
      <c r="H8" s="92" t="s">
        <v>53</v>
      </c>
      <c r="I8" s="92" t="s">
        <v>54</v>
      </c>
    </row>
    <row r="9" spans="1:9" ht="15.75" thickTop="1" x14ac:dyDescent="0.25">
      <c r="A9" s="93">
        <v>60000000</v>
      </c>
      <c r="B9" t="s">
        <v>55</v>
      </c>
      <c r="C9" s="94">
        <v>163686.20000000001</v>
      </c>
      <c r="D9" s="94">
        <v>24779.93</v>
      </c>
      <c r="E9" s="94">
        <v>0</v>
      </c>
      <c r="F9" s="95">
        <f t="shared" ref="F9:F37" si="0">IF(C9&gt;0,C9+D9,D9)</f>
        <v>188466.13</v>
      </c>
      <c r="G9" s="95">
        <f t="shared" ref="G9:G37" si="1">IF(C9&lt;0,0-C9+E9,E9)</f>
        <v>0</v>
      </c>
      <c r="H9" s="95">
        <f t="shared" ref="H9:H37" si="2">IF(F9-G9&gt;0,F9-G9,0)</f>
        <v>188466.13</v>
      </c>
      <c r="I9" s="95">
        <f t="shared" ref="I9:I37" si="3">IF(G9-F9&gt;0,G9-F9,0)</f>
        <v>0</v>
      </c>
    </row>
    <row r="10" spans="1:9" x14ac:dyDescent="0.25">
      <c r="A10" s="93">
        <v>60000001</v>
      </c>
      <c r="B10" t="s">
        <v>56</v>
      </c>
      <c r="C10" s="94">
        <v>6227.86</v>
      </c>
      <c r="D10" s="94">
        <v>256.56</v>
      </c>
      <c r="E10" s="94">
        <v>0</v>
      </c>
      <c r="F10" s="95">
        <f t="shared" si="0"/>
        <v>6484.42</v>
      </c>
      <c r="G10" s="95">
        <f t="shared" si="1"/>
        <v>0</v>
      </c>
      <c r="H10" s="95">
        <f t="shared" si="2"/>
        <v>6484.42</v>
      </c>
      <c r="I10" s="95">
        <f t="shared" si="3"/>
        <v>0</v>
      </c>
    </row>
    <row r="11" spans="1:9" x14ac:dyDescent="0.25">
      <c r="A11" s="93">
        <v>60000002</v>
      </c>
      <c r="B11" t="s">
        <v>57</v>
      </c>
      <c r="C11" s="94">
        <v>2050.2199999999998</v>
      </c>
      <c r="D11" s="94">
        <v>457.02</v>
      </c>
      <c r="E11" s="94">
        <v>0</v>
      </c>
      <c r="F11" s="95">
        <f t="shared" si="0"/>
        <v>2507.2399999999998</v>
      </c>
      <c r="G11" s="95">
        <f t="shared" si="1"/>
        <v>0</v>
      </c>
      <c r="H11" s="95">
        <f t="shared" si="2"/>
        <v>2507.2399999999998</v>
      </c>
      <c r="I11" s="95">
        <f t="shared" si="3"/>
        <v>0</v>
      </c>
    </row>
    <row r="12" spans="1:9" x14ac:dyDescent="0.25">
      <c r="A12" s="93">
        <v>60200000</v>
      </c>
      <c r="B12" t="s">
        <v>80</v>
      </c>
      <c r="C12" s="94">
        <v>21.2</v>
      </c>
      <c r="D12" s="94">
        <v>0</v>
      </c>
      <c r="E12" s="94">
        <v>0</v>
      </c>
      <c r="F12" s="95">
        <f t="shared" si="0"/>
        <v>21.2</v>
      </c>
      <c r="G12" s="95">
        <f t="shared" si="1"/>
        <v>0</v>
      </c>
      <c r="H12" s="95">
        <f t="shared" si="2"/>
        <v>21.2</v>
      </c>
      <c r="I12" s="95">
        <f t="shared" si="3"/>
        <v>0</v>
      </c>
    </row>
    <row r="13" spans="1:9" x14ac:dyDescent="0.25">
      <c r="A13" s="93">
        <v>60800000</v>
      </c>
      <c r="B13" t="s">
        <v>81</v>
      </c>
      <c r="C13" s="94">
        <v>0</v>
      </c>
      <c r="D13" s="94">
        <v>0</v>
      </c>
      <c r="E13" s="94">
        <v>1013.43</v>
      </c>
      <c r="F13" s="95">
        <f t="shared" si="0"/>
        <v>0</v>
      </c>
      <c r="G13" s="95">
        <f t="shared" si="1"/>
        <v>1013.43</v>
      </c>
      <c r="H13" s="95">
        <f t="shared" si="2"/>
        <v>0</v>
      </c>
      <c r="I13" s="95">
        <f t="shared" si="3"/>
        <v>1013.43</v>
      </c>
    </row>
    <row r="14" spans="1:9" x14ac:dyDescent="0.25">
      <c r="A14" s="93">
        <v>62100003</v>
      </c>
      <c r="B14" t="s">
        <v>58</v>
      </c>
      <c r="C14" s="94">
        <v>1320</v>
      </c>
      <c r="D14" s="94">
        <v>330</v>
      </c>
      <c r="E14" s="94">
        <v>0</v>
      </c>
      <c r="F14" s="95">
        <f t="shared" si="0"/>
        <v>1650</v>
      </c>
      <c r="G14" s="95">
        <f t="shared" si="1"/>
        <v>0</v>
      </c>
      <c r="H14" s="95">
        <f t="shared" si="2"/>
        <v>1650</v>
      </c>
      <c r="I14" s="95">
        <f t="shared" si="3"/>
        <v>0</v>
      </c>
    </row>
    <row r="15" spans="1:9" x14ac:dyDescent="0.25">
      <c r="A15" s="93">
        <v>62200000</v>
      </c>
      <c r="B15" t="s">
        <v>59</v>
      </c>
      <c r="C15" s="94">
        <v>10046.200000000001</v>
      </c>
      <c r="D15" s="94">
        <v>598.41999999999996</v>
      </c>
      <c r="E15" s="94">
        <v>0</v>
      </c>
      <c r="F15" s="95">
        <f t="shared" si="0"/>
        <v>10644.62</v>
      </c>
      <c r="G15" s="95">
        <f t="shared" si="1"/>
        <v>0</v>
      </c>
      <c r="H15" s="95">
        <f t="shared" si="2"/>
        <v>10644.62</v>
      </c>
      <c r="I15" s="95">
        <f t="shared" si="3"/>
        <v>0</v>
      </c>
    </row>
    <row r="16" spans="1:9" x14ac:dyDescent="0.25">
      <c r="A16" s="93">
        <v>62300000</v>
      </c>
      <c r="B16" t="s">
        <v>60</v>
      </c>
      <c r="C16" s="94">
        <v>3553.19</v>
      </c>
      <c r="D16" s="94">
        <v>1037.94</v>
      </c>
      <c r="E16" s="94">
        <v>0</v>
      </c>
      <c r="F16" s="95">
        <f t="shared" si="0"/>
        <v>4591.13</v>
      </c>
      <c r="G16" s="95">
        <f t="shared" si="1"/>
        <v>0</v>
      </c>
      <c r="H16" s="95">
        <f t="shared" si="2"/>
        <v>4591.13</v>
      </c>
      <c r="I16" s="95">
        <f t="shared" si="3"/>
        <v>0</v>
      </c>
    </row>
    <row r="17" spans="1:9" x14ac:dyDescent="0.25">
      <c r="A17" s="93">
        <v>62500000</v>
      </c>
      <c r="B17" t="s">
        <v>61</v>
      </c>
      <c r="C17" s="94">
        <v>3272.48</v>
      </c>
      <c r="D17" s="94">
        <v>250.86</v>
      </c>
      <c r="E17" s="94">
        <v>0</v>
      </c>
      <c r="F17" s="95">
        <f t="shared" si="0"/>
        <v>3523.34</v>
      </c>
      <c r="G17" s="95">
        <f t="shared" si="1"/>
        <v>0</v>
      </c>
      <c r="H17" s="95">
        <f t="shared" si="2"/>
        <v>3523.34</v>
      </c>
      <c r="I17" s="95">
        <f t="shared" si="3"/>
        <v>0</v>
      </c>
    </row>
    <row r="18" spans="1:9" x14ac:dyDescent="0.25">
      <c r="A18" s="93">
        <v>62600002</v>
      </c>
      <c r="B18" t="s">
        <v>62</v>
      </c>
      <c r="C18" s="94">
        <v>370.76</v>
      </c>
      <c r="D18" s="94">
        <v>112.89</v>
      </c>
      <c r="E18" s="94">
        <v>0</v>
      </c>
      <c r="F18" s="95">
        <f t="shared" si="0"/>
        <v>483.65</v>
      </c>
      <c r="G18" s="95">
        <f t="shared" si="1"/>
        <v>0</v>
      </c>
      <c r="H18" s="95">
        <f t="shared" si="2"/>
        <v>483.65</v>
      </c>
      <c r="I18" s="95">
        <f t="shared" si="3"/>
        <v>0</v>
      </c>
    </row>
    <row r="19" spans="1:9" x14ac:dyDescent="0.25">
      <c r="A19" s="93">
        <v>62600003</v>
      </c>
      <c r="B19" t="s">
        <v>63</v>
      </c>
      <c r="C19" s="94">
        <v>124.67</v>
      </c>
      <c r="D19" s="94">
        <v>2.9</v>
      </c>
      <c r="E19" s="94">
        <v>0</v>
      </c>
      <c r="F19" s="95">
        <f t="shared" si="0"/>
        <v>127.57000000000001</v>
      </c>
      <c r="G19" s="95">
        <f t="shared" si="1"/>
        <v>0</v>
      </c>
      <c r="H19" s="95">
        <f t="shared" si="2"/>
        <v>127.57000000000001</v>
      </c>
      <c r="I19" s="95">
        <f t="shared" si="3"/>
        <v>0</v>
      </c>
    </row>
    <row r="20" spans="1:9" x14ac:dyDescent="0.25">
      <c r="A20" s="93">
        <v>62800001</v>
      </c>
      <c r="B20" t="s">
        <v>64</v>
      </c>
      <c r="C20" s="94">
        <v>1398.63</v>
      </c>
      <c r="D20" s="94">
        <v>177.05</v>
      </c>
      <c r="E20" s="94">
        <v>0</v>
      </c>
      <c r="F20" s="95">
        <f t="shared" si="0"/>
        <v>1575.68</v>
      </c>
      <c r="G20" s="95">
        <f t="shared" si="1"/>
        <v>0</v>
      </c>
      <c r="H20" s="95">
        <f t="shared" si="2"/>
        <v>1575.68</v>
      </c>
      <c r="I20" s="95">
        <f t="shared" si="3"/>
        <v>0</v>
      </c>
    </row>
    <row r="21" spans="1:9" x14ac:dyDescent="0.25">
      <c r="A21" s="93">
        <v>62800002</v>
      </c>
      <c r="B21" t="s">
        <v>65</v>
      </c>
      <c r="C21" s="94">
        <v>257.45</v>
      </c>
      <c r="D21" s="94">
        <v>129.02000000000001</v>
      </c>
      <c r="E21" s="94">
        <v>0</v>
      </c>
      <c r="F21" s="95">
        <f t="shared" si="0"/>
        <v>386.47</v>
      </c>
      <c r="G21" s="95">
        <f t="shared" si="1"/>
        <v>0</v>
      </c>
      <c r="H21" s="95">
        <f t="shared" si="2"/>
        <v>386.47</v>
      </c>
      <c r="I21" s="95">
        <f t="shared" si="3"/>
        <v>0</v>
      </c>
    </row>
    <row r="22" spans="1:9" x14ac:dyDescent="0.25">
      <c r="A22" s="93">
        <v>62800003</v>
      </c>
      <c r="B22" t="s">
        <v>66</v>
      </c>
      <c r="C22" s="94">
        <v>897.29</v>
      </c>
      <c r="D22" s="94">
        <v>153.77000000000001</v>
      </c>
      <c r="E22" s="94">
        <v>0</v>
      </c>
      <c r="F22" s="95">
        <f t="shared" si="0"/>
        <v>1051.06</v>
      </c>
      <c r="G22" s="95">
        <f t="shared" si="1"/>
        <v>0</v>
      </c>
      <c r="H22" s="95">
        <f t="shared" si="2"/>
        <v>1051.06</v>
      </c>
      <c r="I22" s="95">
        <f t="shared" si="3"/>
        <v>0</v>
      </c>
    </row>
    <row r="23" spans="1:9" x14ac:dyDescent="0.25">
      <c r="A23" s="93">
        <v>62900000</v>
      </c>
      <c r="B23" t="s">
        <v>67</v>
      </c>
      <c r="C23" s="94">
        <v>3296.4</v>
      </c>
      <c r="D23" s="94">
        <v>1227.1199999999999</v>
      </c>
      <c r="E23" s="94">
        <v>0</v>
      </c>
      <c r="F23" s="95">
        <f t="shared" si="0"/>
        <v>4523.5200000000004</v>
      </c>
      <c r="G23" s="95">
        <f t="shared" si="1"/>
        <v>0</v>
      </c>
      <c r="H23" s="95">
        <f t="shared" si="2"/>
        <v>4523.5200000000004</v>
      </c>
      <c r="I23" s="95">
        <f t="shared" si="3"/>
        <v>0</v>
      </c>
    </row>
    <row r="24" spans="1:9" x14ac:dyDescent="0.25">
      <c r="A24" s="93">
        <v>62900001</v>
      </c>
      <c r="B24" t="s">
        <v>68</v>
      </c>
      <c r="C24" s="94">
        <v>80.23</v>
      </c>
      <c r="D24" s="94">
        <v>0</v>
      </c>
      <c r="E24" s="94">
        <v>0</v>
      </c>
      <c r="F24" s="95">
        <f t="shared" si="0"/>
        <v>80.23</v>
      </c>
      <c r="G24" s="95">
        <f t="shared" si="1"/>
        <v>0</v>
      </c>
      <c r="H24" s="95">
        <f t="shared" si="2"/>
        <v>80.23</v>
      </c>
      <c r="I24" s="95">
        <f t="shared" si="3"/>
        <v>0</v>
      </c>
    </row>
    <row r="25" spans="1:9" x14ac:dyDescent="0.25">
      <c r="A25" s="93">
        <v>62900003</v>
      </c>
      <c r="B25" t="s">
        <v>69</v>
      </c>
      <c r="C25" s="94">
        <v>1278.9100000000001</v>
      </c>
      <c r="D25" s="94">
        <v>309.70999999999998</v>
      </c>
      <c r="E25" s="94">
        <v>0</v>
      </c>
      <c r="F25" s="95">
        <f t="shared" si="0"/>
        <v>1588.6200000000001</v>
      </c>
      <c r="G25" s="95">
        <f t="shared" si="1"/>
        <v>0</v>
      </c>
      <c r="H25" s="95">
        <f t="shared" si="2"/>
        <v>1588.6200000000001</v>
      </c>
      <c r="I25" s="95">
        <f t="shared" si="3"/>
        <v>0</v>
      </c>
    </row>
    <row r="26" spans="1:9" x14ac:dyDescent="0.25">
      <c r="A26" s="93">
        <v>62900009</v>
      </c>
      <c r="B26" t="s">
        <v>70</v>
      </c>
      <c r="C26" s="94">
        <v>758.68</v>
      </c>
      <c r="D26" s="94">
        <v>78.739999999999995</v>
      </c>
      <c r="E26" s="94">
        <v>0</v>
      </c>
      <c r="F26" s="95">
        <f t="shared" si="0"/>
        <v>837.42</v>
      </c>
      <c r="G26" s="95">
        <f t="shared" si="1"/>
        <v>0</v>
      </c>
      <c r="H26" s="95">
        <f t="shared" si="2"/>
        <v>837.42</v>
      </c>
      <c r="I26" s="95">
        <f t="shared" si="3"/>
        <v>0</v>
      </c>
    </row>
    <row r="27" spans="1:9" x14ac:dyDescent="0.25">
      <c r="A27" s="93">
        <v>63100000</v>
      </c>
      <c r="B27" t="s">
        <v>82</v>
      </c>
      <c r="C27" s="94">
        <v>333.3</v>
      </c>
      <c r="D27" s="94">
        <v>0</v>
      </c>
      <c r="E27" s="94">
        <v>0</v>
      </c>
      <c r="F27" s="95">
        <f t="shared" si="0"/>
        <v>333.3</v>
      </c>
      <c r="G27" s="95">
        <f t="shared" si="1"/>
        <v>0</v>
      </c>
      <c r="H27" s="95">
        <f t="shared" si="2"/>
        <v>333.3</v>
      </c>
      <c r="I27" s="95">
        <f t="shared" si="3"/>
        <v>0</v>
      </c>
    </row>
    <row r="28" spans="1:9" x14ac:dyDescent="0.25">
      <c r="A28" s="93">
        <v>64000000</v>
      </c>
      <c r="B28" t="s">
        <v>71</v>
      </c>
      <c r="C28" s="94">
        <v>38236.21</v>
      </c>
      <c r="D28" s="94">
        <v>3052.85</v>
      </c>
      <c r="E28" s="94">
        <v>0</v>
      </c>
      <c r="F28" s="95">
        <f t="shared" si="0"/>
        <v>41289.06</v>
      </c>
      <c r="G28" s="95">
        <f t="shared" si="1"/>
        <v>0</v>
      </c>
      <c r="H28" s="95">
        <f t="shared" si="2"/>
        <v>41289.06</v>
      </c>
      <c r="I28" s="95">
        <f t="shared" si="3"/>
        <v>0</v>
      </c>
    </row>
    <row r="29" spans="1:9" x14ac:dyDescent="0.25">
      <c r="A29" s="93">
        <v>64000001</v>
      </c>
      <c r="B29" t="s">
        <v>72</v>
      </c>
      <c r="C29" s="94">
        <v>1092.6600000000001</v>
      </c>
      <c r="D29" s="94">
        <v>0</v>
      </c>
      <c r="E29" s="94">
        <v>0</v>
      </c>
      <c r="F29" s="95">
        <f t="shared" si="0"/>
        <v>1092.6600000000001</v>
      </c>
      <c r="G29" s="95">
        <f t="shared" si="1"/>
        <v>0</v>
      </c>
      <c r="H29" s="95">
        <f t="shared" si="2"/>
        <v>1092.6600000000001</v>
      </c>
      <c r="I29" s="95">
        <f t="shared" si="3"/>
        <v>0</v>
      </c>
    </row>
    <row r="30" spans="1:9" x14ac:dyDescent="0.25">
      <c r="A30" s="93">
        <v>64200000</v>
      </c>
      <c r="B30" t="s">
        <v>73</v>
      </c>
      <c r="C30" s="94">
        <v>10969.42</v>
      </c>
      <c r="D30" s="94">
        <v>866.75</v>
      </c>
      <c r="E30" s="94">
        <v>0</v>
      </c>
      <c r="F30" s="95">
        <f t="shared" si="0"/>
        <v>11836.17</v>
      </c>
      <c r="G30" s="95">
        <f t="shared" si="1"/>
        <v>0</v>
      </c>
      <c r="H30" s="95">
        <f t="shared" si="2"/>
        <v>11836.17</v>
      </c>
      <c r="I30" s="95">
        <f t="shared" si="3"/>
        <v>0</v>
      </c>
    </row>
    <row r="31" spans="1:9" x14ac:dyDescent="0.25">
      <c r="A31" s="93">
        <v>66230000</v>
      </c>
      <c r="B31" t="s">
        <v>83</v>
      </c>
      <c r="C31" s="94">
        <v>25</v>
      </c>
      <c r="D31" s="94">
        <v>195.82</v>
      </c>
      <c r="E31" s="94">
        <v>0</v>
      </c>
      <c r="F31" s="95">
        <f t="shared" si="0"/>
        <v>220.82</v>
      </c>
      <c r="G31" s="95">
        <f t="shared" si="1"/>
        <v>0</v>
      </c>
      <c r="H31" s="95">
        <f t="shared" si="2"/>
        <v>220.82</v>
      </c>
      <c r="I31" s="95">
        <f t="shared" si="3"/>
        <v>0</v>
      </c>
    </row>
    <row r="32" spans="1:9" x14ac:dyDescent="0.25">
      <c r="A32" s="93">
        <v>66230001</v>
      </c>
      <c r="B32" t="s">
        <v>74</v>
      </c>
      <c r="C32" s="94">
        <v>30.63</v>
      </c>
      <c r="D32" s="94">
        <v>4.2</v>
      </c>
      <c r="E32" s="94">
        <v>0</v>
      </c>
      <c r="F32" s="95">
        <f t="shared" si="0"/>
        <v>34.83</v>
      </c>
      <c r="G32" s="95">
        <f t="shared" si="1"/>
        <v>0</v>
      </c>
      <c r="H32" s="95">
        <f t="shared" si="2"/>
        <v>34.83</v>
      </c>
      <c r="I32" s="95">
        <f t="shared" si="3"/>
        <v>0</v>
      </c>
    </row>
    <row r="33" spans="1:9" x14ac:dyDescent="0.25">
      <c r="A33" s="93">
        <v>66230002</v>
      </c>
      <c r="B33" t="s">
        <v>126</v>
      </c>
      <c r="C33" s="94">
        <v>36.81</v>
      </c>
      <c r="D33" s="94">
        <v>27.25</v>
      </c>
      <c r="E33" s="94">
        <v>0</v>
      </c>
      <c r="F33" s="95">
        <f t="shared" si="0"/>
        <v>64.06</v>
      </c>
      <c r="G33" s="95">
        <f t="shared" si="1"/>
        <v>0</v>
      </c>
      <c r="H33" s="95">
        <f t="shared" si="2"/>
        <v>64.06</v>
      </c>
      <c r="I33" s="95">
        <f t="shared" si="3"/>
        <v>0</v>
      </c>
    </row>
    <row r="34" spans="1:9" x14ac:dyDescent="0.25">
      <c r="A34" s="93">
        <v>66230006</v>
      </c>
      <c r="B34" s="100" t="s">
        <v>125</v>
      </c>
      <c r="C34" s="94">
        <v>340.32</v>
      </c>
      <c r="D34" s="94">
        <v>78.430000000000007</v>
      </c>
      <c r="E34" s="94">
        <v>0</v>
      </c>
      <c r="F34" s="95">
        <f t="shared" si="0"/>
        <v>418.75</v>
      </c>
      <c r="G34" s="95">
        <f t="shared" si="1"/>
        <v>0</v>
      </c>
      <c r="H34" s="95">
        <f t="shared" si="2"/>
        <v>418.75</v>
      </c>
      <c r="I34" s="95">
        <f t="shared" si="3"/>
        <v>0</v>
      </c>
    </row>
    <row r="35" spans="1:9" x14ac:dyDescent="0.25">
      <c r="A35" s="93">
        <v>70000000</v>
      </c>
      <c r="B35" t="s">
        <v>76</v>
      </c>
      <c r="C35" s="94">
        <v>-188572.99</v>
      </c>
      <c r="D35" s="94">
        <v>0</v>
      </c>
      <c r="E35" s="94">
        <v>26784.799999999999</v>
      </c>
      <c r="F35" s="95">
        <f t="shared" si="0"/>
        <v>0</v>
      </c>
      <c r="G35" s="95">
        <f t="shared" si="1"/>
        <v>215357.78999999998</v>
      </c>
      <c r="H35" s="95">
        <f t="shared" si="2"/>
        <v>0</v>
      </c>
      <c r="I35" s="95">
        <f t="shared" si="3"/>
        <v>215357.78999999998</v>
      </c>
    </row>
    <row r="36" spans="1:9" x14ac:dyDescent="0.25">
      <c r="A36" s="93">
        <v>70800000</v>
      </c>
      <c r="B36" t="s">
        <v>77</v>
      </c>
      <c r="C36" s="94">
        <v>13106.73</v>
      </c>
      <c r="D36" s="94">
        <v>118.8</v>
      </c>
      <c r="E36" s="94">
        <v>0</v>
      </c>
      <c r="F36" s="95">
        <f t="shared" si="0"/>
        <v>13225.529999999999</v>
      </c>
      <c r="G36" s="95">
        <f t="shared" si="1"/>
        <v>0</v>
      </c>
      <c r="H36" s="95">
        <f t="shared" si="2"/>
        <v>13225.529999999999</v>
      </c>
      <c r="I36" s="95">
        <f t="shared" si="3"/>
        <v>0</v>
      </c>
    </row>
    <row r="37" spans="1:9" x14ac:dyDescent="0.25">
      <c r="A37" s="93">
        <v>76900000</v>
      </c>
      <c r="B37" t="s">
        <v>85</v>
      </c>
      <c r="C37" s="94">
        <v>-7.78</v>
      </c>
      <c r="D37" s="94">
        <v>0</v>
      </c>
      <c r="E37" s="94">
        <v>0</v>
      </c>
      <c r="F37" s="95">
        <f t="shared" si="0"/>
        <v>0</v>
      </c>
      <c r="G37" s="95">
        <f t="shared" si="1"/>
        <v>7.78</v>
      </c>
      <c r="H37" s="95">
        <f t="shared" si="2"/>
        <v>0</v>
      </c>
      <c r="I37" s="95">
        <f t="shared" si="3"/>
        <v>7.78</v>
      </c>
    </row>
    <row r="38" spans="1:9" x14ac:dyDescent="0.25">
      <c r="B38" s="96" t="s">
        <v>78</v>
      </c>
      <c r="C38" s="97">
        <f t="shared" ref="C38:I38" si="4">SUM(C9:C37)</f>
        <v>74230.680000000095</v>
      </c>
      <c r="D38" s="97">
        <f t="shared" si="4"/>
        <v>34246.03</v>
      </c>
      <c r="E38" s="97">
        <f t="shared" si="4"/>
        <v>27798.23</v>
      </c>
      <c r="F38" s="97">
        <f t="shared" si="4"/>
        <v>297057.48</v>
      </c>
      <c r="G38" s="97">
        <f t="shared" si="4"/>
        <v>216378.99999999997</v>
      </c>
      <c r="H38" s="97">
        <f t="shared" si="4"/>
        <v>297057.48</v>
      </c>
      <c r="I38" s="97">
        <f t="shared" si="4"/>
        <v>216378.99999999997</v>
      </c>
    </row>
  </sheetData>
  <pageMargins left="0.7" right="0.7" top="0.75" bottom="0.75" header="0.3" footer="0.3"/>
  <pageSetup paperSize="9" scale="73" fitToHeight="10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91773-939A-468E-98B6-8F6F4619551D}">
  <sheetPr>
    <pageSetUpPr fitToPage="1"/>
  </sheetPr>
  <dimension ref="A1:I40"/>
  <sheetViews>
    <sheetView workbookViewId="0">
      <pane xSplit="2" topLeftCell="C1" activePane="topRight" state="frozen"/>
      <selection activeCell="B18" sqref="B18"/>
      <selection pane="topRight" activeCell="B18" sqref="B18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87</v>
      </c>
    </row>
    <row r="5" spans="1:9" x14ac:dyDescent="0.25">
      <c r="A5" s="84" t="s">
        <v>45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46</v>
      </c>
      <c r="E7" s="85"/>
      <c r="F7" s="86"/>
      <c r="G7" s="86"/>
      <c r="H7" s="88" t="s">
        <v>47</v>
      </c>
      <c r="I7" s="86"/>
    </row>
    <row r="8" spans="1:9" ht="16.5" thickTop="1" thickBot="1" x14ac:dyDescent="0.3">
      <c r="A8" s="89" t="s">
        <v>48</v>
      </c>
      <c r="B8" s="90" t="s">
        <v>49</v>
      </c>
      <c r="C8" s="91" t="s">
        <v>50</v>
      </c>
      <c r="D8" s="91" t="s">
        <v>51</v>
      </c>
      <c r="E8" s="91" t="s">
        <v>52</v>
      </c>
      <c r="F8" s="92" t="s">
        <v>51</v>
      </c>
      <c r="G8" s="92" t="s">
        <v>52</v>
      </c>
      <c r="H8" s="92" t="s">
        <v>53</v>
      </c>
      <c r="I8" s="92" t="s">
        <v>54</v>
      </c>
    </row>
    <row r="9" spans="1:9" ht="15.75" thickTop="1" x14ac:dyDescent="0.25">
      <c r="A9" s="93">
        <v>60000000</v>
      </c>
      <c r="B9" t="s">
        <v>55</v>
      </c>
      <c r="C9" s="94">
        <v>188466.13</v>
      </c>
      <c r="D9" s="94">
        <v>3196.79</v>
      </c>
      <c r="E9" s="94">
        <v>0</v>
      </c>
      <c r="F9" s="95">
        <f t="shared" ref="F9:F39" si="0">IF(C9&gt;0,C9+D9,D9)</f>
        <v>191662.92</v>
      </c>
      <c r="G9" s="95">
        <f t="shared" ref="G9:G39" si="1">IF(C9&lt;0,0-C9+E9,E9)</f>
        <v>0</v>
      </c>
      <c r="H9" s="95">
        <f t="shared" ref="H9:H39" si="2">IF(F9-G9&gt;0,F9-G9,0)</f>
        <v>191662.92</v>
      </c>
      <c r="I9" s="95">
        <f t="shared" ref="I9:I39" si="3">IF(G9-F9&gt;0,G9-F9,0)</f>
        <v>0</v>
      </c>
    </row>
    <row r="10" spans="1:9" x14ac:dyDescent="0.25">
      <c r="A10" s="93">
        <v>60000001</v>
      </c>
      <c r="B10" t="s">
        <v>56</v>
      </c>
      <c r="C10" s="94">
        <v>6484.42</v>
      </c>
      <c r="D10" s="94">
        <v>614.09</v>
      </c>
      <c r="E10" s="94">
        <v>0</v>
      </c>
      <c r="F10" s="95">
        <f t="shared" si="0"/>
        <v>7098.51</v>
      </c>
      <c r="G10" s="95">
        <f t="shared" si="1"/>
        <v>0</v>
      </c>
      <c r="H10" s="95">
        <f t="shared" si="2"/>
        <v>7098.51</v>
      </c>
      <c r="I10" s="95">
        <f t="shared" si="3"/>
        <v>0</v>
      </c>
    </row>
    <row r="11" spans="1:9" x14ac:dyDescent="0.25">
      <c r="A11" s="93">
        <v>60000002</v>
      </c>
      <c r="B11" t="s">
        <v>57</v>
      </c>
      <c r="C11" s="94">
        <v>2507.2399999999998</v>
      </c>
      <c r="D11" s="94">
        <v>0</v>
      </c>
      <c r="E11" s="94">
        <v>0</v>
      </c>
      <c r="F11" s="95">
        <f t="shared" si="0"/>
        <v>2507.2399999999998</v>
      </c>
      <c r="G11" s="95">
        <f t="shared" si="1"/>
        <v>0</v>
      </c>
      <c r="H11" s="95">
        <f t="shared" si="2"/>
        <v>2507.2399999999998</v>
      </c>
      <c r="I11" s="95">
        <f t="shared" si="3"/>
        <v>0</v>
      </c>
    </row>
    <row r="12" spans="1:9" x14ac:dyDescent="0.25">
      <c r="A12" s="93">
        <v>60200000</v>
      </c>
      <c r="B12" t="s">
        <v>80</v>
      </c>
      <c r="C12" s="94">
        <v>21.2</v>
      </c>
      <c r="D12" s="94">
        <v>31.72</v>
      </c>
      <c r="E12" s="94">
        <v>0</v>
      </c>
      <c r="F12" s="95">
        <f t="shared" si="0"/>
        <v>52.92</v>
      </c>
      <c r="G12" s="95">
        <f t="shared" si="1"/>
        <v>0</v>
      </c>
      <c r="H12" s="95">
        <f t="shared" si="2"/>
        <v>52.92</v>
      </c>
      <c r="I12" s="95">
        <f t="shared" si="3"/>
        <v>0</v>
      </c>
    </row>
    <row r="13" spans="1:9" x14ac:dyDescent="0.25">
      <c r="A13" s="93">
        <v>60800000</v>
      </c>
      <c r="B13" t="s">
        <v>81</v>
      </c>
      <c r="C13" s="94">
        <v>-1013.43</v>
      </c>
      <c r="D13" s="94">
        <v>0</v>
      </c>
      <c r="E13" s="94">
        <v>0</v>
      </c>
      <c r="F13" s="95">
        <f t="shared" si="0"/>
        <v>0</v>
      </c>
      <c r="G13" s="95">
        <f t="shared" si="1"/>
        <v>1013.43</v>
      </c>
      <c r="H13" s="95">
        <f t="shared" si="2"/>
        <v>0</v>
      </c>
      <c r="I13" s="95">
        <f t="shared" si="3"/>
        <v>1013.43</v>
      </c>
    </row>
    <row r="14" spans="1:9" x14ac:dyDescent="0.25">
      <c r="A14" s="93">
        <v>62100003</v>
      </c>
      <c r="B14" t="s">
        <v>58</v>
      </c>
      <c r="C14" s="94">
        <v>1650</v>
      </c>
      <c r="D14" s="94">
        <v>330</v>
      </c>
      <c r="E14" s="94">
        <v>0</v>
      </c>
      <c r="F14" s="95">
        <f t="shared" si="0"/>
        <v>1980</v>
      </c>
      <c r="G14" s="95">
        <f t="shared" si="1"/>
        <v>0</v>
      </c>
      <c r="H14" s="95">
        <f t="shared" si="2"/>
        <v>1980</v>
      </c>
      <c r="I14" s="95">
        <f t="shared" si="3"/>
        <v>0</v>
      </c>
    </row>
    <row r="15" spans="1:9" x14ac:dyDescent="0.25">
      <c r="A15" s="93">
        <v>62200000</v>
      </c>
      <c r="B15" t="s">
        <v>59</v>
      </c>
      <c r="C15" s="94">
        <v>10644.62</v>
      </c>
      <c r="D15" s="94">
        <v>844.57</v>
      </c>
      <c r="E15" s="94">
        <v>0</v>
      </c>
      <c r="F15" s="95">
        <f t="shared" si="0"/>
        <v>11489.19</v>
      </c>
      <c r="G15" s="95">
        <f t="shared" si="1"/>
        <v>0</v>
      </c>
      <c r="H15" s="95">
        <f t="shared" si="2"/>
        <v>11489.19</v>
      </c>
      <c r="I15" s="95">
        <f t="shared" si="3"/>
        <v>0</v>
      </c>
    </row>
    <row r="16" spans="1:9" x14ac:dyDescent="0.25">
      <c r="A16" s="93">
        <v>62300000</v>
      </c>
      <c r="B16" t="s">
        <v>60</v>
      </c>
      <c r="C16" s="94">
        <v>4591.13</v>
      </c>
      <c r="D16" s="94">
        <v>860.86</v>
      </c>
      <c r="E16" s="94">
        <v>0</v>
      </c>
      <c r="F16" s="95">
        <f t="shared" si="0"/>
        <v>5451.99</v>
      </c>
      <c r="G16" s="95">
        <f t="shared" si="1"/>
        <v>0</v>
      </c>
      <c r="H16" s="95">
        <f t="shared" si="2"/>
        <v>5451.99</v>
      </c>
      <c r="I16" s="95">
        <f t="shared" si="3"/>
        <v>0</v>
      </c>
    </row>
    <row r="17" spans="1:9" x14ac:dyDescent="0.25">
      <c r="A17" s="93">
        <v>62500000</v>
      </c>
      <c r="B17" t="s">
        <v>61</v>
      </c>
      <c r="C17" s="94">
        <v>3523.34</v>
      </c>
      <c r="D17" s="94">
        <v>563.6</v>
      </c>
      <c r="E17" s="94">
        <v>0</v>
      </c>
      <c r="F17" s="95">
        <f t="shared" si="0"/>
        <v>4086.94</v>
      </c>
      <c r="G17" s="95">
        <f t="shared" si="1"/>
        <v>0</v>
      </c>
      <c r="H17" s="95">
        <f t="shared" si="2"/>
        <v>4086.94</v>
      </c>
      <c r="I17" s="95">
        <f t="shared" si="3"/>
        <v>0</v>
      </c>
    </row>
    <row r="18" spans="1:9" x14ac:dyDescent="0.25">
      <c r="A18" s="93">
        <v>62600002</v>
      </c>
      <c r="B18" t="s">
        <v>62</v>
      </c>
      <c r="C18" s="94">
        <v>483.65</v>
      </c>
      <c r="D18" s="94">
        <v>8.65</v>
      </c>
      <c r="E18" s="94">
        <v>0</v>
      </c>
      <c r="F18" s="95">
        <f t="shared" si="0"/>
        <v>492.29999999999995</v>
      </c>
      <c r="G18" s="95">
        <f t="shared" si="1"/>
        <v>0</v>
      </c>
      <c r="H18" s="95">
        <f t="shared" si="2"/>
        <v>492.29999999999995</v>
      </c>
      <c r="I18" s="95">
        <f t="shared" si="3"/>
        <v>0</v>
      </c>
    </row>
    <row r="19" spans="1:9" x14ac:dyDescent="0.25">
      <c r="A19" s="93">
        <v>62600003</v>
      </c>
      <c r="B19" t="s">
        <v>63</v>
      </c>
      <c r="C19" s="94">
        <v>127.57</v>
      </c>
      <c r="D19" s="94">
        <v>86.1</v>
      </c>
      <c r="E19" s="94">
        <v>0</v>
      </c>
      <c r="F19" s="95">
        <f t="shared" si="0"/>
        <v>213.67</v>
      </c>
      <c r="G19" s="95">
        <f t="shared" si="1"/>
        <v>0</v>
      </c>
      <c r="H19" s="95">
        <f t="shared" si="2"/>
        <v>213.67</v>
      </c>
      <c r="I19" s="95">
        <f t="shared" si="3"/>
        <v>0</v>
      </c>
    </row>
    <row r="20" spans="1:9" x14ac:dyDescent="0.25">
      <c r="A20" s="93">
        <v>62800001</v>
      </c>
      <c r="B20" t="s">
        <v>64</v>
      </c>
      <c r="C20" s="94">
        <v>1575.68</v>
      </c>
      <c r="D20" s="94">
        <v>216</v>
      </c>
      <c r="E20" s="94">
        <v>0</v>
      </c>
      <c r="F20" s="95">
        <f t="shared" si="0"/>
        <v>1791.68</v>
      </c>
      <c r="G20" s="95">
        <f t="shared" si="1"/>
        <v>0</v>
      </c>
      <c r="H20" s="95">
        <f t="shared" si="2"/>
        <v>1791.68</v>
      </c>
      <c r="I20" s="95">
        <f t="shared" si="3"/>
        <v>0</v>
      </c>
    </row>
    <row r="21" spans="1:9" x14ac:dyDescent="0.25">
      <c r="A21" s="93">
        <v>62800002</v>
      </c>
      <c r="B21" t="s">
        <v>65</v>
      </c>
      <c r="C21" s="94">
        <v>386.47</v>
      </c>
      <c r="D21" s="94">
        <v>0</v>
      </c>
      <c r="E21" s="94">
        <v>0</v>
      </c>
      <c r="F21" s="95">
        <f t="shared" si="0"/>
        <v>386.47</v>
      </c>
      <c r="G21" s="95">
        <f t="shared" si="1"/>
        <v>0</v>
      </c>
      <c r="H21" s="95">
        <f t="shared" si="2"/>
        <v>386.47</v>
      </c>
      <c r="I21" s="95">
        <f t="shared" si="3"/>
        <v>0</v>
      </c>
    </row>
    <row r="22" spans="1:9" x14ac:dyDescent="0.25">
      <c r="A22" s="93">
        <v>62800003</v>
      </c>
      <c r="B22" t="s">
        <v>66</v>
      </c>
      <c r="C22" s="94">
        <v>1051.06</v>
      </c>
      <c r="D22" s="94">
        <v>184.88</v>
      </c>
      <c r="E22" s="94">
        <v>0</v>
      </c>
      <c r="F22" s="95">
        <f t="shared" si="0"/>
        <v>1235.94</v>
      </c>
      <c r="G22" s="95">
        <f t="shared" si="1"/>
        <v>0</v>
      </c>
      <c r="H22" s="95">
        <f t="shared" si="2"/>
        <v>1235.94</v>
      </c>
      <c r="I22" s="95">
        <f t="shared" si="3"/>
        <v>0</v>
      </c>
    </row>
    <row r="23" spans="1:9" x14ac:dyDescent="0.25">
      <c r="A23" s="93">
        <v>62900000</v>
      </c>
      <c r="B23" t="s">
        <v>67</v>
      </c>
      <c r="C23" s="94">
        <v>4523.5200000000004</v>
      </c>
      <c r="D23" s="94">
        <v>1240.21</v>
      </c>
      <c r="E23" s="94">
        <v>0</v>
      </c>
      <c r="F23" s="95">
        <f t="shared" si="0"/>
        <v>5763.7300000000005</v>
      </c>
      <c r="G23" s="95">
        <f t="shared" si="1"/>
        <v>0</v>
      </c>
      <c r="H23" s="95">
        <f t="shared" si="2"/>
        <v>5763.7300000000005</v>
      </c>
      <c r="I23" s="95">
        <f t="shared" si="3"/>
        <v>0</v>
      </c>
    </row>
    <row r="24" spans="1:9" x14ac:dyDescent="0.25">
      <c r="A24" s="93">
        <v>62900001</v>
      </c>
      <c r="B24" t="s">
        <v>68</v>
      </c>
      <c r="C24" s="94">
        <v>80.23</v>
      </c>
      <c r="D24" s="94">
        <v>0</v>
      </c>
      <c r="E24" s="94">
        <v>0</v>
      </c>
      <c r="F24" s="95">
        <f t="shared" si="0"/>
        <v>80.23</v>
      </c>
      <c r="G24" s="95">
        <f t="shared" si="1"/>
        <v>0</v>
      </c>
      <c r="H24" s="95">
        <f t="shared" si="2"/>
        <v>80.23</v>
      </c>
      <c r="I24" s="95">
        <f t="shared" si="3"/>
        <v>0</v>
      </c>
    </row>
    <row r="25" spans="1:9" x14ac:dyDescent="0.25">
      <c r="A25" s="93">
        <v>62900003</v>
      </c>
      <c r="B25" t="s">
        <v>69</v>
      </c>
      <c r="C25" s="94">
        <v>1588.62</v>
      </c>
      <c r="D25" s="94">
        <v>308.49</v>
      </c>
      <c r="E25" s="94">
        <v>0</v>
      </c>
      <c r="F25" s="95">
        <f t="shared" si="0"/>
        <v>1897.11</v>
      </c>
      <c r="G25" s="95">
        <f t="shared" si="1"/>
        <v>0</v>
      </c>
      <c r="H25" s="95">
        <f t="shared" si="2"/>
        <v>1897.11</v>
      </c>
      <c r="I25" s="95">
        <f t="shared" si="3"/>
        <v>0</v>
      </c>
    </row>
    <row r="26" spans="1:9" x14ac:dyDescent="0.25">
      <c r="A26" s="93">
        <v>62900009</v>
      </c>
      <c r="B26" t="s">
        <v>70</v>
      </c>
      <c r="C26" s="94">
        <v>837.42</v>
      </c>
      <c r="D26" s="94">
        <v>112.16</v>
      </c>
      <c r="E26" s="94">
        <v>0</v>
      </c>
      <c r="F26" s="95">
        <f t="shared" si="0"/>
        <v>949.57999999999993</v>
      </c>
      <c r="G26" s="95">
        <f t="shared" si="1"/>
        <v>0</v>
      </c>
      <c r="H26" s="95">
        <f t="shared" si="2"/>
        <v>949.57999999999993</v>
      </c>
      <c r="I26" s="95">
        <f t="shared" si="3"/>
        <v>0</v>
      </c>
    </row>
    <row r="27" spans="1:9" x14ac:dyDescent="0.25">
      <c r="A27" s="93">
        <v>63100000</v>
      </c>
      <c r="B27" t="s">
        <v>82</v>
      </c>
      <c r="C27" s="94">
        <v>333.3</v>
      </c>
      <c r="D27" s="94">
        <v>0</v>
      </c>
      <c r="E27" s="94">
        <v>0</v>
      </c>
      <c r="F27" s="95">
        <f t="shared" si="0"/>
        <v>333.3</v>
      </c>
      <c r="G27" s="95">
        <f t="shared" si="1"/>
        <v>0</v>
      </c>
      <c r="H27" s="95">
        <f t="shared" si="2"/>
        <v>333.3</v>
      </c>
      <c r="I27" s="95">
        <f t="shared" si="3"/>
        <v>0</v>
      </c>
    </row>
    <row r="28" spans="1:9" x14ac:dyDescent="0.25">
      <c r="A28" s="93">
        <v>64000000</v>
      </c>
      <c r="B28" t="s">
        <v>71</v>
      </c>
      <c r="C28" s="94">
        <v>41289.06</v>
      </c>
      <c r="D28" s="94">
        <v>8410.83</v>
      </c>
      <c r="E28" s="94">
        <v>0</v>
      </c>
      <c r="F28" s="95">
        <f t="shared" si="0"/>
        <v>49699.89</v>
      </c>
      <c r="G28" s="95">
        <f t="shared" si="1"/>
        <v>0</v>
      </c>
      <c r="H28" s="95">
        <f t="shared" si="2"/>
        <v>49699.89</v>
      </c>
      <c r="I28" s="95">
        <f t="shared" si="3"/>
        <v>0</v>
      </c>
    </row>
    <row r="29" spans="1:9" x14ac:dyDescent="0.25">
      <c r="A29" s="93">
        <v>64000001</v>
      </c>
      <c r="B29" t="s">
        <v>72</v>
      </c>
      <c r="C29" s="94">
        <v>1092.6600000000001</v>
      </c>
      <c r="D29" s="94">
        <v>0</v>
      </c>
      <c r="E29" s="94">
        <v>0</v>
      </c>
      <c r="F29" s="95">
        <f t="shared" si="0"/>
        <v>1092.6600000000001</v>
      </c>
      <c r="G29" s="95">
        <f t="shared" si="1"/>
        <v>0</v>
      </c>
      <c r="H29" s="95">
        <f t="shared" si="2"/>
        <v>1092.6600000000001</v>
      </c>
      <c r="I29" s="95">
        <f t="shared" si="3"/>
        <v>0</v>
      </c>
    </row>
    <row r="30" spans="1:9" x14ac:dyDescent="0.25">
      <c r="A30" s="93">
        <v>64200000</v>
      </c>
      <c r="B30" t="s">
        <v>73</v>
      </c>
      <c r="C30" s="94">
        <v>11836.17</v>
      </c>
      <c r="D30" s="94">
        <v>1605.53</v>
      </c>
      <c r="E30" s="94">
        <v>0</v>
      </c>
      <c r="F30" s="95">
        <f t="shared" si="0"/>
        <v>13441.7</v>
      </c>
      <c r="G30" s="95">
        <f t="shared" si="1"/>
        <v>0</v>
      </c>
      <c r="H30" s="95">
        <f t="shared" si="2"/>
        <v>13441.7</v>
      </c>
      <c r="I30" s="95">
        <f t="shared" si="3"/>
        <v>0</v>
      </c>
    </row>
    <row r="31" spans="1:9" x14ac:dyDescent="0.25">
      <c r="A31" s="93">
        <v>66230000</v>
      </c>
      <c r="B31" t="s">
        <v>83</v>
      </c>
      <c r="C31" s="94">
        <v>220.82</v>
      </c>
      <c r="D31" s="94">
        <v>0</v>
      </c>
      <c r="E31" s="94">
        <v>0</v>
      </c>
      <c r="F31" s="95">
        <f t="shared" si="0"/>
        <v>220.82</v>
      </c>
      <c r="G31" s="95">
        <f t="shared" si="1"/>
        <v>0</v>
      </c>
      <c r="H31" s="95">
        <f t="shared" si="2"/>
        <v>220.82</v>
      </c>
      <c r="I31" s="95">
        <f t="shared" si="3"/>
        <v>0</v>
      </c>
    </row>
    <row r="32" spans="1:9" x14ac:dyDescent="0.25">
      <c r="A32" s="93">
        <v>66230001</v>
      </c>
      <c r="B32" t="s">
        <v>74</v>
      </c>
      <c r="C32" s="94">
        <v>34.83</v>
      </c>
      <c r="D32" s="94">
        <v>2.8</v>
      </c>
      <c r="E32" s="94">
        <v>0</v>
      </c>
      <c r="F32" s="95">
        <f t="shared" si="0"/>
        <v>37.629999999999995</v>
      </c>
      <c r="G32" s="95">
        <f t="shared" si="1"/>
        <v>0</v>
      </c>
      <c r="H32" s="95">
        <f t="shared" si="2"/>
        <v>37.629999999999995</v>
      </c>
      <c r="I32" s="95">
        <f t="shared" si="3"/>
        <v>0</v>
      </c>
    </row>
    <row r="33" spans="1:9" x14ac:dyDescent="0.25">
      <c r="A33" s="93">
        <v>66230002</v>
      </c>
      <c r="B33" t="s">
        <v>84</v>
      </c>
      <c r="C33" s="94">
        <v>64.06</v>
      </c>
      <c r="D33" s="94">
        <v>26.8</v>
      </c>
      <c r="E33" s="94">
        <v>0</v>
      </c>
      <c r="F33" s="95">
        <f t="shared" si="0"/>
        <v>90.86</v>
      </c>
      <c r="G33" s="95">
        <f t="shared" si="1"/>
        <v>0</v>
      </c>
      <c r="H33" s="95">
        <f t="shared" si="2"/>
        <v>90.86</v>
      </c>
      <c r="I33" s="95">
        <f t="shared" si="3"/>
        <v>0</v>
      </c>
    </row>
    <row r="34" spans="1:9" x14ac:dyDescent="0.25">
      <c r="A34" s="93">
        <v>66230006</v>
      </c>
      <c r="B34" s="100" t="s">
        <v>125</v>
      </c>
      <c r="C34" s="94">
        <v>418.75</v>
      </c>
      <c r="D34" s="94">
        <v>75.760000000000005</v>
      </c>
      <c r="E34" s="94">
        <v>0</v>
      </c>
      <c r="F34" s="95">
        <f t="shared" si="0"/>
        <v>494.51</v>
      </c>
      <c r="G34" s="95">
        <f t="shared" si="1"/>
        <v>0</v>
      </c>
      <c r="H34" s="95">
        <f t="shared" si="2"/>
        <v>494.51</v>
      </c>
      <c r="I34" s="95">
        <f t="shared" si="3"/>
        <v>0</v>
      </c>
    </row>
    <row r="35" spans="1:9" x14ac:dyDescent="0.25">
      <c r="A35" s="93">
        <v>70000000</v>
      </c>
      <c r="B35" t="s">
        <v>76</v>
      </c>
      <c r="C35" s="94">
        <v>-215357.79</v>
      </c>
      <c r="D35" s="94">
        <v>0</v>
      </c>
      <c r="E35" s="94">
        <v>33851.519999999997</v>
      </c>
      <c r="F35" s="95">
        <f t="shared" si="0"/>
        <v>0</v>
      </c>
      <c r="G35" s="95">
        <f t="shared" si="1"/>
        <v>249209.31</v>
      </c>
      <c r="H35" s="95">
        <f t="shared" si="2"/>
        <v>0</v>
      </c>
      <c r="I35" s="95">
        <f t="shared" si="3"/>
        <v>249209.31</v>
      </c>
    </row>
    <row r="36" spans="1:9" x14ac:dyDescent="0.25">
      <c r="A36" s="93">
        <v>70800000</v>
      </c>
      <c r="B36" t="s">
        <v>77</v>
      </c>
      <c r="C36" s="94">
        <v>13225.53</v>
      </c>
      <c r="D36" s="94">
        <v>0</v>
      </c>
      <c r="E36" s="94">
        <v>0</v>
      </c>
      <c r="F36" s="95">
        <f t="shared" si="0"/>
        <v>13225.53</v>
      </c>
      <c r="G36" s="95">
        <f t="shared" si="1"/>
        <v>0</v>
      </c>
      <c r="H36" s="95">
        <f t="shared" si="2"/>
        <v>13225.53</v>
      </c>
      <c r="I36" s="95">
        <f t="shared" si="3"/>
        <v>0</v>
      </c>
    </row>
    <row r="37" spans="1:9" x14ac:dyDescent="0.25">
      <c r="A37" s="93">
        <v>76900000</v>
      </c>
      <c r="B37" t="s">
        <v>85</v>
      </c>
      <c r="C37" s="94">
        <v>-7.78</v>
      </c>
      <c r="D37" s="94">
        <v>0</v>
      </c>
      <c r="E37" s="94">
        <v>0.52</v>
      </c>
      <c r="F37" s="95">
        <f t="shared" si="0"/>
        <v>0</v>
      </c>
      <c r="G37" s="95">
        <f t="shared" si="1"/>
        <v>8.3000000000000007</v>
      </c>
      <c r="H37" s="95">
        <f t="shared" si="2"/>
        <v>0</v>
      </c>
      <c r="I37" s="95">
        <f t="shared" si="3"/>
        <v>8.3000000000000007</v>
      </c>
    </row>
    <row r="38" spans="1:9" x14ac:dyDescent="0.25">
      <c r="A38" s="93">
        <v>77100000</v>
      </c>
      <c r="B38" t="s">
        <v>88</v>
      </c>
      <c r="C38" s="94">
        <v>0</v>
      </c>
      <c r="D38" s="94">
        <v>0</v>
      </c>
      <c r="E38" s="94">
        <v>3478.26</v>
      </c>
      <c r="F38" s="95">
        <f t="shared" si="0"/>
        <v>0</v>
      </c>
      <c r="G38" s="95">
        <f t="shared" si="1"/>
        <v>3478.26</v>
      </c>
      <c r="H38" s="95">
        <f t="shared" si="2"/>
        <v>0</v>
      </c>
      <c r="I38" s="95">
        <f t="shared" si="3"/>
        <v>3478.26</v>
      </c>
    </row>
    <row r="39" spans="1:9" x14ac:dyDescent="0.25">
      <c r="A39" s="93">
        <v>77800000</v>
      </c>
      <c r="B39" t="s">
        <v>89</v>
      </c>
      <c r="C39" s="94">
        <v>0</v>
      </c>
      <c r="D39" s="94">
        <v>0</v>
      </c>
      <c r="E39" s="94">
        <v>758.59</v>
      </c>
      <c r="F39" s="95">
        <f t="shared" si="0"/>
        <v>0</v>
      </c>
      <c r="G39" s="95">
        <f t="shared" si="1"/>
        <v>758.59</v>
      </c>
      <c r="H39" s="95">
        <f t="shared" si="2"/>
        <v>0</v>
      </c>
      <c r="I39" s="95">
        <f t="shared" si="3"/>
        <v>758.59</v>
      </c>
    </row>
    <row r="40" spans="1:9" x14ac:dyDescent="0.25">
      <c r="B40" s="96" t="s">
        <v>78</v>
      </c>
      <c r="C40" s="97">
        <f t="shared" ref="C40:I40" si="4">SUM(C9:C39)</f>
        <v>80678.479999999952</v>
      </c>
      <c r="D40" s="97">
        <f t="shared" si="4"/>
        <v>18719.839999999997</v>
      </c>
      <c r="E40" s="97">
        <f t="shared" si="4"/>
        <v>38088.889999999992</v>
      </c>
      <c r="F40" s="97">
        <f t="shared" si="4"/>
        <v>315777.32</v>
      </c>
      <c r="G40" s="97">
        <f t="shared" si="4"/>
        <v>254467.88999999998</v>
      </c>
      <c r="H40" s="97">
        <f t="shared" si="4"/>
        <v>315777.32</v>
      </c>
      <c r="I40" s="97">
        <f t="shared" si="4"/>
        <v>254467.88999999998</v>
      </c>
    </row>
  </sheetData>
  <pageMargins left="0.7" right="0.7" top="0.75" bottom="0.75" header="0.3" footer="0.3"/>
  <pageSetup paperSize="9" scale="73" fitToHeight="10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B2AB1-8BF4-466D-B8AF-D6E4EF6DBC9C}">
  <sheetPr>
    <pageSetUpPr fitToPage="1"/>
  </sheetPr>
  <dimension ref="A1:I41"/>
  <sheetViews>
    <sheetView workbookViewId="0">
      <pane xSplit="2" topLeftCell="C1" activePane="topRight" state="frozen"/>
      <selection activeCell="B18" sqref="B18"/>
      <selection pane="topRight" activeCell="B18" sqref="B18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90</v>
      </c>
    </row>
    <row r="5" spans="1:9" x14ac:dyDescent="0.25">
      <c r="A5" s="84" t="s">
        <v>45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46</v>
      </c>
      <c r="E7" s="85"/>
      <c r="F7" s="86"/>
      <c r="G7" s="86"/>
      <c r="H7" s="88" t="s">
        <v>47</v>
      </c>
      <c r="I7" s="86"/>
    </row>
    <row r="8" spans="1:9" ht="16.5" thickTop="1" thickBot="1" x14ac:dyDescent="0.3">
      <c r="A8" s="89" t="s">
        <v>48</v>
      </c>
      <c r="B8" s="90" t="s">
        <v>49</v>
      </c>
      <c r="C8" s="91" t="s">
        <v>50</v>
      </c>
      <c r="D8" s="91" t="s">
        <v>51</v>
      </c>
      <c r="E8" s="91" t="s">
        <v>52</v>
      </c>
      <c r="F8" s="92" t="s">
        <v>51</v>
      </c>
      <c r="G8" s="92" t="s">
        <v>52</v>
      </c>
      <c r="H8" s="92" t="s">
        <v>53</v>
      </c>
      <c r="I8" s="92" t="s">
        <v>54</v>
      </c>
    </row>
    <row r="9" spans="1:9" ht="15.75" thickTop="1" x14ac:dyDescent="0.25">
      <c r="A9" s="93">
        <v>60000000</v>
      </c>
      <c r="B9" t="s">
        <v>55</v>
      </c>
      <c r="C9" s="94">
        <v>191662.92</v>
      </c>
      <c r="D9" s="94">
        <v>21461.42</v>
      </c>
      <c r="E9" s="94">
        <v>0</v>
      </c>
      <c r="F9" s="95">
        <f t="shared" ref="F9:F40" si="0">IF(C9&gt;0,C9+D9,D9)</f>
        <v>213124.34000000003</v>
      </c>
      <c r="G9" s="95">
        <f t="shared" ref="G9:G40" si="1">IF(C9&lt;0,0-C9+E9,E9)</f>
        <v>0</v>
      </c>
      <c r="H9" s="95">
        <f t="shared" ref="H9:H40" si="2">IF(F9-G9&gt;0,F9-G9,0)</f>
        <v>213124.34000000003</v>
      </c>
      <c r="I9" s="95">
        <f t="shared" ref="I9:I40" si="3">IF(G9-F9&gt;0,G9-F9,0)</f>
        <v>0</v>
      </c>
    </row>
    <row r="10" spans="1:9" x14ac:dyDescent="0.25">
      <c r="A10" s="93">
        <v>60000001</v>
      </c>
      <c r="B10" t="s">
        <v>56</v>
      </c>
      <c r="C10" s="94">
        <v>7098.51</v>
      </c>
      <c r="D10" s="94">
        <v>790.69</v>
      </c>
      <c r="E10" s="94">
        <v>0</v>
      </c>
      <c r="F10" s="95">
        <f t="shared" si="0"/>
        <v>7889.2000000000007</v>
      </c>
      <c r="G10" s="95">
        <f t="shared" si="1"/>
        <v>0</v>
      </c>
      <c r="H10" s="95">
        <f t="shared" si="2"/>
        <v>7889.2000000000007</v>
      </c>
      <c r="I10" s="95">
        <f t="shared" si="3"/>
        <v>0</v>
      </c>
    </row>
    <row r="11" spans="1:9" x14ac:dyDescent="0.25">
      <c r="A11" s="93">
        <v>60000002</v>
      </c>
      <c r="B11" t="s">
        <v>57</v>
      </c>
      <c r="C11" s="94">
        <v>2507.2399999999998</v>
      </c>
      <c r="D11" s="94">
        <v>171.44</v>
      </c>
      <c r="E11" s="94">
        <v>0</v>
      </c>
      <c r="F11" s="95">
        <f t="shared" si="0"/>
        <v>2678.68</v>
      </c>
      <c r="G11" s="95">
        <f t="shared" si="1"/>
        <v>0</v>
      </c>
      <c r="H11" s="95">
        <f t="shared" si="2"/>
        <v>2678.68</v>
      </c>
      <c r="I11" s="95">
        <f t="shared" si="3"/>
        <v>0</v>
      </c>
    </row>
    <row r="12" spans="1:9" x14ac:dyDescent="0.25">
      <c r="A12" s="93">
        <v>60200000</v>
      </c>
      <c r="B12" t="s">
        <v>80</v>
      </c>
      <c r="C12" s="94">
        <v>52.92</v>
      </c>
      <c r="D12" s="94">
        <v>29.76</v>
      </c>
      <c r="E12" s="94">
        <v>0</v>
      </c>
      <c r="F12" s="95">
        <f t="shared" si="0"/>
        <v>82.68</v>
      </c>
      <c r="G12" s="95">
        <f t="shared" si="1"/>
        <v>0</v>
      </c>
      <c r="H12" s="95">
        <f t="shared" si="2"/>
        <v>82.68</v>
      </c>
      <c r="I12" s="95">
        <f t="shared" si="3"/>
        <v>0</v>
      </c>
    </row>
    <row r="13" spans="1:9" x14ac:dyDescent="0.25">
      <c r="A13" s="93">
        <v>60800000</v>
      </c>
      <c r="B13" t="s">
        <v>81</v>
      </c>
      <c r="C13" s="94">
        <v>-1013.43</v>
      </c>
      <c r="D13" s="94">
        <v>0</v>
      </c>
      <c r="E13" s="94">
        <v>0</v>
      </c>
      <c r="F13" s="95">
        <f t="shared" si="0"/>
        <v>0</v>
      </c>
      <c r="G13" s="95">
        <f t="shared" si="1"/>
        <v>1013.43</v>
      </c>
      <c r="H13" s="95">
        <f t="shared" si="2"/>
        <v>0</v>
      </c>
      <c r="I13" s="95">
        <f t="shared" si="3"/>
        <v>1013.43</v>
      </c>
    </row>
    <row r="14" spans="1:9" x14ac:dyDescent="0.25">
      <c r="A14" s="93">
        <v>62100003</v>
      </c>
      <c r="B14" t="s">
        <v>58</v>
      </c>
      <c r="C14" s="94">
        <v>1980</v>
      </c>
      <c r="D14" s="94">
        <v>330</v>
      </c>
      <c r="E14" s="94">
        <v>0</v>
      </c>
      <c r="F14" s="95">
        <f t="shared" si="0"/>
        <v>2310</v>
      </c>
      <c r="G14" s="95">
        <f t="shared" si="1"/>
        <v>0</v>
      </c>
      <c r="H14" s="95">
        <f t="shared" si="2"/>
        <v>2310</v>
      </c>
      <c r="I14" s="95">
        <f t="shared" si="3"/>
        <v>0</v>
      </c>
    </row>
    <row r="15" spans="1:9" x14ac:dyDescent="0.25">
      <c r="A15" s="93">
        <v>62200000</v>
      </c>
      <c r="B15" t="s">
        <v>59</v>
      </c>
      <c r="C15" s="94">
        <v>11489.19</v>
      </c>
      <c r="D15" s="94">
        <v>1203.27</v>
      </c>
      <c r="E15" s="94">
        <v>0</v>
      </c>
      <c r="F15" s="95">
        <f t="shared" si="0"/>
        <v>12692.460000000001</v>
      </c>
      <c r="G15" s="95">
        <f t="shared" si="1"/>
        <v>0</v>
      </c>
      <c r="H15" s="95">
        <f t="shared" si="2"/>
        <v>12692.460000000001</v>
      </c>
      <c r="I15" s="95">
        <f t="shared" si="3"/>
        <v>0</v>
      </c>
    </row>
    <row r="16" spans="1:9" x14ac:dyDescent="0.25">
      <c r="A16" s="93">
        <v>62300000</v>
      </c>
      <c r="B16" t="s">
        <v>60</v>
      </c>
      <c r="C16" s="94">
        <v>5451.99</v>
      </c>
      <c r="D16" s="94">
        <v>2283.15</v>
      </c>
      <c r="E16" s="94">
        <v>0</v>
      </c>
      <c r="F16" s="95">
        <f t="shared" si="0"/>
        <v>7735.1399999999994</v>
      </c>
      <c r="G16" s="95">
        <f t="shared" si="1"/>
        <v>0</v>
      </c>
      <c r="H16" s="95">
        <f t="shared" si="2"/>
        <v>7735.1399999999994</v>
      </c>
      <c r="I16" s="95">
        <f t="shared" si="3"/>
        <v>0</v>
      </c>
    </row>
    <row r="17" spans="1:9" x14ac:dyDescent="0.25">
      <c r="A17" s="93">
        <v>62500000</v>
      </c>
      <c r="B17" t="s">
        <v>61</v>
      </c>
      <c r="C17" s="94">
        <v>4086.94</v>
      </c>
      <c r="D17" s="94">
        <v>704.17</v>
      </c>
      <c r="E17" s="94">
        <v>0</v>
      </c>
      <c r="F17" s="95">
        <f t="shared" si="0"/>
        <v>4791.1099999999997</v>
      </c>
      <c r="G17" s="95">
        <f t="shared" si="1"/>
        <v>0</v>
      </c>
      <c r="H17" s="95">
        <f t="shared" si="2"/>
        <v>4791.1099999999997</v>
      </c>
      <c r="I17" s="95">
        <f t="shared" si="3"/>
        <v>0</v>
      </c>
    </row>
    <row r="18" spans="1:9" x14ac:dyDescent="0.25">
      <c r="A18" s="93">
        <v>62600002</v>
      </c>
      <c r="B18" t="s">
        <v>62</v>
      </c>
      <c r="C18" s="94">
        <v>492.3</v>
      </c>
      <c r="D18" s="94">
        <v>88.25</v>
      </c>
      <c r="E18" s="94">
        <v>0</v>
      </c>
      <c r="F18" s="95">
        <f t="shared" si="0"/>
        <v>580.54999999999995</v>
      </c>
      <c r="G18" s="95">
        <f t="shared" si="1"/>
        <v>0</v>
      </c>
      <c r="H18" s="95">
        <f t="shared" si="2"/>
        <v>580.54999999999995</v>
      </c>
      <c r="I18" s="95">
        <f t="shared" si="3"/>
        <v>0</v>
      </c>
    </row>
    <row r="19" spans="1:9" x14ac:dyDescent="0.25">
      <c r="A19" s="93">
        <v>62600003</v>
      </c>
      <c r="B19" t="s">
        <v>63</v>
      </c>
      <c r="C19" s="94">
        <v>213.67</v>
      </c>
      <c r="D19" s="94">
        <v>67.22</v>
      </c>
      <c r="E19" s="94">
        <v>0</v>
      </c>
      <c r="F19" s="95">
        <f t="shared" si="0"/>
        <v>280.89</v>
      </c>
      <c r="G19" s="95">
        <f t="shared" si="1"/>
        <v>0</v>
      </c>
      <c r="H19" s="95">
        <f t="shared" si="2"/>
        <v>280.89</v>
      </c>
      <c r="I19" s="95">
        <f t="shared" si="3"/>
        <v>0</v>
      </c>
    </row>
    <row r="20" spans="1:9" x14ac:dyDescent="0.25">
      <c r="A20" s="93">
        <v>62700000</v>
      </c>
      <c r="B20" t="s">
        <v>91</v>
      </c>
      <c r="C20" s="94">
        <v>0</v>
      </c>
      <c r="D20" s="94">
        <v>34.409999999999997</v>
      </c>
      <c r="E20" s="94">
        <v>0</v>
      </c>
      <c r="F20" s="95">
        <f t="shared" si="0"/>
        <v>34.409999999999997</v>
      </c>
      <c r="G20" s="95">
        <f t="shared" si="1"/>
        <v>0</v>
      </c>
      <c r="H20" s="95">
        <f t="shared" si="2"/>
        <v>34.409999999999997</v>
      </c>
      <c r="I20" s="95">
        <f t="shared" si="3"/>
        <v>0</v>
      </c>
    </row>
    <row r="21" spans="1:9" x14ac:dyDescent="0.25">
      <c r="A21" s="93">
        <v>62800001</v>
      </c>
      <c r="B21" t="s">
        <v>64</v>
      </c>
      <c r="C21" s="94">
        <v>1791.68</v>
      </c>
      <c r="D21" s="94">
        <v>263.81</v>
      </c>
      <c r="E21" s="94">
        <v>0</v>
      </c>
      <c r="F21" s="95">
        <f t="shared" si="0"/>
        <v>2055.4900000000002</v>
      </c>
      <c r="G21" s="95">
        <f t="shared" si="1"/>
        <v>0</v>
      </c>
      <c r="H21" s="95">
        <f t="shared" si="2"/>
        <v>2055.4900000000002</v>
      </c>
      <c r="I21" s="95">
        <f t="shared" si="3"/>
        <v>0</v>
      </c>
    </row>
    <row r="22" spans="1:9" x14ac:dyDescent="0.25">
      <c r="A22" s="93">
        <v>62800002</v>
      </c>
      <c r="B22" t="s">
        <v>65</v>
      </c>
      <c r="C22" s="94">
        <v>386.47</v>
      </c>
      <c r="D22" s="94">
        <v>68.23</v>
      </c>
      <c r="E22" s="94">
        <v>0</v>
      </c>
      <c r="F22" s="95">
        <f t="shared" si="0"/>
        <v>454.70000000000005</v>
      </c>
      <c r="G22" s="95">
        <f t="shared" si="1"/>
        <v>0</v>
      </c>
      <c r="H22" s="95">
        <f t="shared" si="2"/>
        <v>454.70000000000005</v>
      </c>
      <c r="I22" s="95">
        <f t="shared" si="3"/>
        <v>0</v>
      </c>
    </row>
    <row r="23" spans="1:9" x14ac:dyDescent="0.25">
      <c r="A23" s="93">
        <v>62800003</v>
      </c>
      <c r="B23" t="s">
        <v>66</v>
      </c>
      <c r="C23" s="94">
        <v>1235.94</v>
      </c>
      <c r="D23" s="94">
        <v>324.77999999999997</v>
      </c>
      <c r="E23" s="94">
        <v>0</v>
      </c>
      <c r="F23" s="95">
        <f t="shared" si="0"/>
        <v>1560.72</v>
      </c>
      <c r="G23" s="95">
        <f t="shared" si="1"/>
        <v>0</v>
      </c>
      <c r="H23" s="95">
        <f t="shared" si="2"/>
        <v>1560.72</v>
      </c>
      <c r="I23" s="95">
        <f t="shared" si="3"/>
        <v>0</v>
      </c>
    </row>
    <row r="24" spans="1:9" x14ac:dyDescent="0.25">
      <c r="A24" s="93">
        <v>62900000</v>
      </c>
      <c r="B24" t="s">
        <v>67</v>
      </c>
      <c r="C24" s="94">
        <v>5763.73</v>
      </c>
      <c r="D24" s="94">
        <v>1009.89</v>
      </c>
      <c r="E24" s="94">
        <v>0</v>
      </c>
      <c r="F24" s="95">
        <f t="shared" si="0"/>
        <v>6773.62</v>
      </c>
      <c r="G24" s="95">
        <f t="shared" si="1"/>
        <v>0</v>
      </c>
      <c r="H24" s="95">
        <f t="shared" si="2"/>
        <v>6773.62</v>
      </c>
      <c r="I24" s="95">
        <f t="shared" si="3"/>
        <v>0</v>
      </c>
    </row>
    <row r="25" spans="1:9" x14ac:dyDescent="0.25">
      <c r="A25" s="93">
        <v>62900001</v>
      </c>
      <c r="B25" t="s">
        <v>68</v>
      </c>
      <c r="C25" s="94">
        <v>80.23</v>
      </c>
      <c r="D25" s="94">
        <v>34.64</v>
      </c>
      <c r="E25" s="94">
        <v>0</v>
      </c>
      <c r="F25" s="95">
        <f t="shared" si="0"/>
        <v>114.87</v>
      </c>
      <c r="G25" s="95">
        <f t="shared" si="1"/>
        <v>0</v>
      </c>
      <c r="H25" s="95">
        <f t="shared" si="2"/>
        <v>114.87</v>
      </c>
      <c r="I25" s="95">
        <f t="shared" si="3"/>
        <v>0</v>
      </c>
    </row>
    <row r="26" spans="1:9" x14ac:dyDescent="0.25">
      <c r="A26" s="93">
        <v>62900003</v>
      </c>
      <c r="B26" t="s">
        <v>69</v>
      </c>
      <c r="C26" s="94">
        <v>1897.11</v>
      </c>
      <c r="D26" s="94">
        <v>345.41</v>
      </c>
      <c r="E26" s="94">
        <v>0</v>
      </c>
      <c r="F26" s="95">
        <f t="shared" si="0"/>
        <v>2242.52</v>
      </c>
      <c r="G26" s="95">
        <f t="shared" si="1"/>
        <v>0</v>
      </c>
      <c r="H26" s="95">
        <f t="shared" si="2"/>
        <v>2242.52</v>
      </c>
      <c r="I26" s="95">
        <f t="shared" si="3"/>
        <v>0</v>
      </c>
    </row>
    <row r="27" spans="1:9" x14ac:dyDescent="0.25">
      <c r="A27" s="93">
        <v>62900009</v>
      </c>
      <c r="B27" t="s">
        <v>70</v>
      </c>
      <c r="C27" s="94">
        <v>949.58</v>
      </c>
      <c r="D27" s="94">
        <v>98.31</v>
      </c>
      <c r="E27" s="94">
        <v>0</v>
      </c>
      <c r="F27" s="95">
        <f t="shared" si="0"/>
        <v>1047.8900000000001</v>
      </c>
      <c r="G27" s="95">
        <f t="shared" si="1"/>
        <v>0</v>
      </c>
      <c r="H27" s="95">
        <f t="shared" si="2"/>
        <v>1047.8900000000001</v>
      </c>
      <c r="I27" s="95">
        <f t="shared" si="3"/>
        <v>0</v>
      </c>
    </row>
    <row r="28" spans="1:9" x14ac:dyDescent="0.25">
      <c r="A28" s="93">
        <v>63100000</v>
      </c>
      <c r="B28" t="s">
        <v>82</v>
      </c>
      <c r="C28" s="94">
        <v>333.3</v>
      </c>
      <c r="D28" s="94">
        <v>0</v>
      </c>
      <c r="E28" s="94">
        <v>0</v>
      </c>
      <c r="F28" s="95">
        <f t="shared" si="0"/>
        <v>333.3</v>
      </c>
      <c r="G28" s="95">
        <f t="shared" si="1"/>
        <v>0</v>
      </c>
      <c r="H28" s="95">
        <f t="shared" si="2"/>
        <v>333.3</v>
      </c>
      <c r="I28" s="95">
        <f t="shared" si="3"/>
        <v>0</v>
      </c>
    </row>
    <row r="29" spans="1:9" x14ac:dyDescent="0.25">
      <c r="A29" s="93">
        <v>64000000</v>
      </c>
      <c r="B29" t="s">
        <v>71</v>
      </c>
      <c r="C29" s="94">
        <v>49699.89</v>
      </c>
      <c r="D29" s="94">
        <v>8789.41</v>
      </c>
      <c r="E29" s="94">
        <v>0</v>
      </c>
      <c r="F29" s="95">
        <f t="shared" si="0"/>
        <v>58489.3</v>
      </c>
      <c r="G29" s="95">
        <f t="shared" si="1"/>
        <v>0</v>
      </c>
      <c r="H29" s="95">
        <f t="shared" si="2"/>
        <v>58489.3</v>
      </c>
      <c r="I29" s="95">
        <f t="shared" si="3"/>
        <v>0</v>
      </c>
    </row>
    <row r="30" spans="1:9" x14ac:dyDescent="0.25">
      <c r="A30" s="93">
        <v>64000001</v>
      </c>
      <c r="B30" t="s">
        <v>72</v>
      </c>
      <c r="C30" s="94">
        <v>1092.6600000000001</v>
      </c>
      <c r="D30" s="94">
        <v>0</v>
      </c>
      <c r="E30" s="94">
        <v>0</v>
      </c>
      <c r="F30" s="95">
        <f t="shared" si="0"/>
        <v>1092.6600000000001</v>
      </c>
      <c r="G30" s="95">
        <f t="shared" si="1"/>
        <v>0</v>
      </c>
      <c r="H30" s="95">
        <f t="shared" si="2"/>
        <v>1092.6600000000001</v>
      </c>
      <c r="I30" s="95">
        <f t="shared" si="3"/>
        <v>0</v>
      </c>
    </row>
    <row r="31" spans="1:9" x14ac:dyDescent="0.25">
      <c r="A31" s="93">
        <v>64200000</v>
      </c>
      <c r="B31" t="s">
        <v>73</v>
      </c>
      <c r="C31" s="94">
        <v>13441.7</v>
      </c>
      <c r="D31" s="94">
        <v>1980.89</v>
      </c>
      <c r="E31" s="94">
        <v>0</v>
      </c>
      <c r="F31" s="95">
        <f t="shared" si="0"/>
        <v>15422.59</v>
      </c>
      <c r="G31" s="95">
        <f t="shared" si="1"/>
        <v>0</v>
      </c>
      <c r="H31" s="95">
        <f t="shared" si="2"/>
        <v>15422.59</v>
      </c>
      <c r="I31" s="95">
        <f t="shared" si="3"/>
        <v>0</v>
      </c>
    </row>
    <row r="32" spans="1:9" x14ac:dyDescent="0.25">
      <c r="A32" s="93">
        <v>66230000</v>
      </c>
      <c r="B32" t="s">
        <v>83</v>
      </c>
      <c r="C32" s="94">
        <v>220.82</v>
      </c>
      <c r="D32" s="94">
        <v>0</v>
      </c>
      <c r="E32" s="94">
        <v>0</v>
      </c>
      <c r="F32" s="95">
        <f t="shared" si="0"/>
        <v>220.82</v>
      </c>
      <c r="G32" s="95">
        <f t="shared" si="1"/>
        <v>0</v>
      </c>
      <c r="H32" s="95">
        <f t="shared" si="2"/>
        <v>220.82</v>
      </c>
      <c r="I32" s="95">
        <f t="shared" si="3"/>
        <v>0</v>
      </c>
    </row>
    <row r="33" spans="1:9" x14ac:dyDescent="0.25">
      <c r="A33" s="93">
        <v>66230001</v>
      </c>
      <c r="B33" t="s">
        <v>74</v>
      </c>
      <c r="C33" s="94">
        <v>37.630000000000003</v>
      </c>
      <c r="D33" s="94">
        <v>1.18</v>
      </c>
      <c r="E33" s="94">
        <v>0</v>
      </c>
      <c r="F33" s="95">
        <f t="shared" si="0"/>
        <v>38.81</v>
      </c>
      <c r="G33" s="95">
        <f t="shared" si="1"/>
        <v>0</v>
      </c>
      <c r="H33" s="95">
        <f t="shared" si="2"/>
        <v>38.81</v>
      </c>
      <c r="I33" s="95">
        <f t="shared" si="3"/>
        <v>0</v>
      </c>
    </row>
    <row r="34" spans="1:9" x14ac:dyDescent="0.25">
      <c r="A34" s="93">
        <v>66230002</v>
      </c>
      <c r="B34" t="s">
        <v>126</v>
      </c>
      <c r="C34" s="94">
        <v>90.86</v>
      </c>
      <c r="D34" s="94">
        <v>26.34</v>
      </c>
      <c r="E34" s="94">
        <v>0</v>
      </c>
      <c r="F34" s="95">
        <f t="shared" si="0"/>
        <v>117.2</v>
      </c>
      <c r="G34" s="95">
        <f t="shared" si="1"/>
        <v>0</v>
      </c>
      <c r="H34" s="95">
        <f t="shared" si="2"/>
        <v>117.2</v>
      </c>
      <c r="I34" s="95">
        <f t="shared" si="3"/>
        <v>0</v>
      </c>
    </row>
    <row r="35" spans="1:9" x14ac:dyDescent="0.25">
      <c r="A35" s="93">
        <v>66230006</v>
      </c>
      <c r="B35" s="100" t="s">
        <v>125</v>
      </c>
      <c r="C35" s="94">
        <v>494.51</v>
      </c>
      <c r="D35" s="94">
        <v>73.069999999999993</v>
      </c>
      <c r="E35" s="94">
        <v>0</v>
      </c>
      <c r="F35" s="95">
        <f t="shared" si="0"/>
        <v>567.57999999999993</v>
      </c>
      <c r="G35" s="95">
        <f t="shared" si="1"/>
        <v>0</v>
      </c>
      <c r="H35" s="95">
        <f t="shared" si="2"/>
        <v>567.57999999999993</v>
      </c>
      <c r="I35" s="95">
        <f t="shared" si="3"/>
        <v>0</v>
      </c>
    </row>
    <row r="36" spans="1:9" x14ac:dyDescent="0.25">
      <c r="A36" s="93">
        <v>70000000</v>
      </c>
      <c r="B36" t="s">
        <v>76</v>
      </c>
      <c r="C36" s="94">
        <v>-249209.31</v>
      </c>
      <c r="D36" s="94">
        <v>0</v>
      </c>
      <c r="E36" s="94">
        <v>48121.59</v>
      </c>
      <c r="F36" s="95">
        <f t="shared" si="0"/>
        <v>0</v>
      </c>
      <c r="G36" s="95">
        <f t="shared" si="1"/>
        <v>297330.90000000002</v>
      </c>
      <c r="H36" s="95">
        <f t="shared" si="2"/>
        <v>0</v>
      </c>
      <c r="I36" s="95">
        <f t="shared" si="3"/>
        <v>297330.90000000002</v>
      </c>
    </row>
    <row r="37" spans="1:9" x14ac:dyDescent="0.25">
      <c r="A37" s="93">
        <v>70800000</v>
      </c>
      <c r="B37" t="s">
        <v>77</v>
      </c>
      <c r="C37" s="94">
        <v>13225.53</v>
      </c>
      <c r="D37" s="94">
        <v>71.84</v>
      </c>
      <c r="E37" s="94">
        <v>0</v>
      </c>
      <c r="F37" s="95">
        <f t="shared" si="0"/>
        <v>13297.37</v>
      </c>
      <c r="G37" s="95">
        <f t="shared" si="1"/>
        <v>0</v>
      </c>
      <c r="H37" s="95">
        <f t="shared" si="2"/>
        <v>13297.37</v>
      </c>
      <c r="I37" s="95">
        <f t="shared" si="3"/>
        <v>0</v>
      </c>
    </row>
    <row r="38" spans="1:9" x14ac:dyDescent="0.25">
      <c r="A38" s="93">
        <v>76900000</v>
      </c>
      <c r="B38" t="s">
        <v>85</v>
      </c>
      <c r="C38" s="94">
        <v>-8.3000000000000007</v>
      </c>
      <c r="D38" s="94">
        <v>0</v>
      </c>
      <c r="E38" s="94">
        <v>0</v>
      </c>
      <c r="F38" s="95">
        <f t="shared" si="0"/>
        <v>0</v>
      </c>
      <c r="G38" s="95">
        <f t="shared" si="1"/>
        <v>8.3000000000000007</v>
      </c>
      <c r="H38" s="95">
        <f t="shared" si="2"/>
        <v>0</v>
      </c>
      <c r="I38" s="95">
        <f t="shared" si="3"/>
        <v>8.3000000000000007</v>
      </c>
    </row>
    <row r="39" spans="1:9" x14ac:dyDescent="0.25">
      <c r="A39" s="93">
        <v>77100000</v>
      </c>
      <c r="B39" t="s">
        <v>88</v>
      </c>
      <c r="C39" s="94">
        <v>-3478.26</v>
      </c>
      <c r="D39" s="94">
        <v>0</v>
      </c>
      <c r="E39" s="94">
        <v>0</v>
      </c>
      <c r="F39" s="95">
        <f t="shared" si="0"/>
        <v>0</v>
      </c>
      <c r="G39" s="95">
        <f t="shared" si="1"/>
        <v>3478.26</v>
      </c>
      <c r="H39" s="95">
        <f t="shared" si="2"/>
        <v>0</v>
      </c>
      <c r="I39" s="95">
        <f t="shared" si="3"/>
        <v>3478.26</v>
      </c>
    </row>
    <row r="40" spans="1:9" x14ac:dyDescent="0.25">
      <c r="A40" s="93">
        <v>77800000</v>
      </c>
      <c r="B40" t="s">
        <v>89</v>
      </c>
      <c r="C40" s="94">
        <v>-758.59</v>
      </c>
      <c r="D40" s="94">
        <v>0</v>
      </c>
      <c r="E40" s="94">
        <v>0</v>
      </c>
      <c r="F40" s="95">
        <f t="shared" si="0"/>
        <v>0</v>
      </c>
      <c r="G40" s="95">
        <f t="shared" si="1"/>
        <v>758.59</v>
      </c>
      <c r="H40" s="95">
        <f t="shared" si="2"/>
        <v>0</v>
      </c>
      <c r="I40" s="95">
        <f t="shared" si="3"/>
        <v>758.59</v>
      </c>
    </row>
    <row r="41" spans="1:9" x14ac:dyDescent="0.25">
      <c r="B41" s="96" t="s">
        <v>78</v>
      </c>
      <c r="C41" s="97">
        <f t="shared" ref="C41:I41" si="4">SUM(C9:C40)</f>
        <v>61309.429999999986</v>
      </c>
      <c r="D41" s="97">
        <f t="shared" si="4"/>
        <v>40251.579999999987</v>
      </c>
      <c r="E41" s="97">
        <f t="shared" si="4"/>
        <v>48121.59</v>
      </c>
      <c r="F41" s="97">
        <f t="shared" si="4"/>
        <v>356028.9</v>
      </c>
      <c r="G41" s="97">
        <f t="shared" si="4"/>
        <v>302589.48000000004</v>
      </c>
      <c r="H41" s="97">
        <f t="shared" si="4"/>
        <v>356028.9</v>
      </c>
      <c r="I41" s="97">
        <f t="shared" si="4"/>
        <v>302589.48000000004</v>
      </c>
    </row>
  </sheetData>
  <pageMargins left="0.7" right="0.7" top="0.75" bottom="0.75" header="0.3" footer="0.3"/>
  <pageSetup paperSize="9" scale="73" fitToHeight="10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AE2EB-D429-41F5-BD36-50DEAFF576E9}">
  <sheetPr>
    <pageSetUpPr fitToPage="1"/>
  </sheetPr>
  <dimension ref="A1:I42"/>
  <sheetViews>
    <sheetView workbookViewId="0">
      <pane xSplit="2" topLeftCell="C1" activePane="topRight" state="frozen"/>
      <selection activeCell="B18" sqref="B18"/>
      <selection pane="topRight" activeCell="B18" sqref="B18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4" width="9.140625" bestFit="1" customWidth="1"/>
    <col min="5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93</v>
      </c>
    </row>
    <row r="5" spans="1:9" x14ac:dyDescent="0.25">
      <c r="A5" s="84" t="s">
        <v>45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46</v>
      </c>
      <c r="E7" s="85"/>
      <c r="F7" s="86"/>
      <c r="G7" s="86"/>
      <c r="H7" s="88" t="s">
        <v>47</v>
      </c>
      <c r="I7" s="86"/>
    </row>
    <row r="8" spans="1:9" ht="16.5" thickTop="1" thickBot="1" x14ac:dyDescent="0.3">
      <c r="A8" s="89" t="s">
        <v>48</v>
      </c>
      <c r="B8" s="90" t="s">
        <v>49</v>
      </c>
      <c r="C8" s="91" t="s">
        <v>50</v>
      </c>
      <c r="D8" s="91" t="s">
        <v>51</v>
      </c>
      <c r="E8" s="91" t="s">
        <v>52</v>
      </c>
      <c r="F8" s="92" t="s">
        <v>51</v>
      </c>
      <c r="G8" s="92" t="s">
        <v>52</v>
      </c>
      <c r="H8" s="92" t="s">
        <v>53</v>
      </c>
      <c r="I8" s="92" t="s">
        <v>54</v>
      </c>
    </row>
    <row r="9" spans="1:9" ht="15.75" thickTop="1" x14ac:dyDescent="0.25">
      <c r="A9" s="93">
        <v>60000000</v>
      </c>
      <c r="B9" t="s">
        <v>55</v>
      </c>
      <c r="C9" s="94">
        <v>213124.34</v>
      </c>
      <c r="D9" s="94">
        <v>21419.01</v>
      </c>
      <c r="E9" s="94">
        <v>0</v>
      </c>
      <c r="F9" s="95">
        <f t="shared" ref="F9:F41" si="0">IF(C9&gt;0,C9+D9,D9)</f>
        <v>234543.35</v>
      </c>
      <c r="G9" s="95">
        <f t="shared" ref="G9:G41" si="1">IF(C9&lt;0,0-C9+E9,E9)</f>
        <v>0</v>
      </c>
      <c r="H9" s="95">
        <f t="shared" ref="H9:H41" si="2">IF(F9-G9&gt;0,F9-G9,0)</f>
        <v>234543.35</v>
      </c>
      <c r="I9" s="95">
        <f t="shared" ref="I9:I41" si="3">IF(G9-F9&gt;0,G9-F9,0)</f>
        <v>0</v>
      </c>
    </row>
    <row r="10" spans="1:9" x14ac:dyDescent="0.25">
      <c r="A10" s="93">
        <v>60000001</v>
      </c>
      <c r="B10" t="s">
        <v>56</v>
      </c>
      <c r="C10" s="94">
        <v>7889.2</v>
      </c>
      <c r="D10" s="94">
        <v>549.41</v>
      </c>
      <c r="E10" s="94">
        <v>0</v>
      </c>
      <c r="F10" s="95">
        <f t="shared" si="0"/>
        <v>8438.61</v>
      </c>
      <c r="G10" s="95">
        <f t="shared" si="1"/>
        <v>0</v>
      </c>
      <c r="H10" s="95">
        <f t="shared" si="2"/>
        <v>8438.61</v>
      </c>
      <c r="I10" s="95">
        <f t="shared" si="3"/>
        <v>0</v>
      </c>
    </row>
    <row r="11" spans="1:9" x14ac:dyDescent="0.25">
      <c r="A11" s="93">
        <v>60000002</v>
      </c>
      <c r="B11" t="s">
        <v>57</v>
      </c>
      <c r="C11" s="94">
        <v>2678.68</v>
      </c>
      <c r="D11" s="94">
        <v>0</v>
      </c>
      <c r="E11" s="94">
        <v>0</v>
      </c>
      <c r="F11" s="95">
        <f t="shared" si="0"/>
        <v>2678.68</v>
      </c>
      <c r="G11" s="95">
        <f t="shared" si="1"/>
        <v>0</v>
      </c>
      <c r="H11" s="95">
        <f t="shared" si="2"/>
        <v>2678.68</v>
      </c>
      <c r="I11" s="95">
        <f t="shared" si="3"/>
        <v>0</v>
      </c>
    </row>
    <row r="12" spans="1:9" x14ac:dyDescent="0.25">
      <c r="A12" s="93">
        <v>60200000</v>
      </c>
      <c r="B12" t="s">
        <v>80</v>
      </c>
      <c r="C12" s="94">
        <v>82.68</v>
      </c>
      <c r="D12" s="94">
        <v>0</v>
      </c>
      <c r="E12" s="94">
        <v>0</v>
      </c>
      <c r="F12" s="95">
        <f t="shared" si="0"/>
        <v>82.68</v>
      </c>
      <c r="G12" s="95">
        <f t="shared" si="1"/>
        <v>0</v>
      </c>
      <c r="H12" s="95">
        <f t="shared" si="2"/>
        <v>82.68</v>
      </c>
      <c r="I12" s="95">
        <f t="shared" si="3"/>
        <v>0</v>
      </c>
    </row>
    <row r="13" spans="1:9" x14ac:dyDescent="0.25">
      <c r="A13" s="93">
        <v>60700000</v>
      </c>
      <c r="B13" t="s">
        <v>94</v>
      </c>
      <c r="C13" s="94">
        <v>0</v>
      </c>
      <c r="D13" s="94">
        <v>5625.75</v>
      </c>
      <c r="E13" s="94">
        <v>0</v>
      </c>
      <c r="F13" s="95">
        <f t="shared" si="0"/>
        <v>5625.75</v>
      </c>
      <c r="G13" s="95">
        <f t="shared" si="1"/>
        <v>0</v>
      </c>
      <c r="H13" s="95">
        <f t="shared" si="2"/>
        <v>5625.75</v>
      </c>
      <c r="I13" s="95">
        <f t="shared" si="3"/>
        <v>0</v>
      </c>
    </row>
    <row r="14" spans="1:9" x14ac:dyDescent="0.25">
      <c r="A14" s="93">
        <v>60800000</v>
      </c>
      <c r="B14" t="s">
        <v>81</v>
      </c>
      <c r="C14" s="94">
        <v>-1013.43</v>
      </c>
      <c r="D14" s="94">
        <v>0</v>
      </c>
      <c r="E14" s="94">
        <v>0</v>
      </c>
      <c r="F14" s="95">
        <f t="shared" si="0"/>
        <v>0</v>
      </c>
      <c r="G14" s="95">
        <f t="shared" si="1"/>
        <v>1013.43</v>
      </c>
      <c r="H14" s="95">
        <f t="shared" si="2"/>
        <v>0</v>
      </c>
      <c r="I14" s="95">
        <f t="shared" si="3"/>
        <v>1013.43</v>
      </c>
    </row>
    <row r="15" spans="1:9" x14ac:dyDescent="0.25">
      <c r="A15" s="93">
        <v>62100003</v>
      </c>
      <c r="B15" t="s">
        <v>58</v>
      </c>
      <c r="C15" s="94">
        <v>2310</v>
      </c>
      <c r="D15" s="94">
        <v>330</v>
      </c>
      <c r="E15" s="94">
        <v>0</v>
      </c>
      <c r="F15" s="95">
        <f t="shared" si="0"/>
        <v>2640</v>
      </c>
      <c r="G15" s="95">
        <f t="shared" si="1"/>
        <v>0</v>
      </c>
      <c r="H15" s="95">
        <f t="shared" si="2"/>
        <v>2640</v>
      </c>
      <c r="I15" s="95">
        <f t="shared" si="3"/>
        <v>0</v>
      </c>
    </row>
    <row r="16" spans="1:9" x14ac:dyDescent="0.25">
      <c r="A16" s="93">
        <v>62200000</v>
      </c>
      <c r="B16" t="s">
        <v>59</v>
      </c>
      <c r="C16" s="94">
        <v>12692.46</v>
      </c>
      <c r="D16" s="94">
        <v>1151.1099999999999</v>
      </c>
      <c r="E16" s="94">
        <v>0</v>
      </c>
      <c r="F16" s="95">
        <f t="shared" si="0"/>
        <v>13843.57</v>
      </c>
      <c r="G16" s="95">
        <f t="shared" si="1"/>
        <v>0</v>
      </c>
      <c r="H16" s="95">
        <f t="shared" si="2"/>
        <v>13843.57</v>
      </c>
      <c r="I16" s="95">
        <f t="shared" si="3"/>
        <v>0</v>
      </c>
    </row>
    <row r="17" spans="1:9" x14ac:dyDescent="0.25">
      <c r="A17" s="93">
        <v>62300000</v>
      </c>
      <c r="B17" t="s">
        <v>60</v>
      </c>
      <c r="C17" s="94">
        <v>7735.14</v>
      </c>
      <c r="D17" s="94">
        <v>770.85</v>
      </c>
      <c r="E17" s="94">
        <v>0</v>
      </c>
      <c r="F17" s="95">
        <f t="shared" si="0"/>
        <v>8505.99</v>
      </c>
      <c r="G17" s="95">
        <f t="shared" si="1"/>
        <v>0</v>
      </c>
      <c r="H17" s="95">
        <f t="shared" si="2"/>
        <v>8505.99</v>
      </c>
      <c r="I17" s="95">
        <f t="shared" si="3"/>
        <v>0</v>
      </c>
    </row>
    <row r="18" spans="1:9" x14ac:dyDescent="0.25">
      <c r="A18" s="93">
        <v>62500000</v>
      </c>
      <c r="B18" t="s">
        <v>61</v>
      </c>
      <c r="C18" s="94">
        <v>4791.1099999999997</v>
      </c>
      <c r="D18" s="94">
        <v>250.86</v>
      </c>
      <c r="E18" s="94">
        <v>0</v>
      </c>
      <c r="F18" s="95">
        <f t="shared" si="0"/>
        <v>5041.9699999999993</v>
      </c>
      <c r="G18" s="95">
        <f t="shared" si="1"/>
        <v>0</v>
      </c>
      <c r="H18" s="95">
        <f t="shared" si="2"/>
        <v>5041.9699999999993</v>
      </c>
      <c r="I18" s="95">
        <f t="shared" si="3"/>
        <v>0</v>
      </c>
    </row>
    <row r="19" spans="1:9" x14ac:dyDescent="0.25">
      <c r="A19" s="93">
        <v>62600002</v>
      </c>
      <c r="B19" t="s">
        <v>62</v>
      </c>
      <c r="C19" s="94">
        <v>580.54999999999995</v>
      </c>
      <c r="D19" s="94">
        <v>165.58</v>
      </c>
      <c r="E19" s="94">
        <v>0</v>
      </c>
      <c r="F19" s="95">
        <f t="shared" si="0"/>
        <v>746.13</v>
      </c>
      <c r="G19" s="95">
        <f t="shared" si="1"/>
        <v>0</v>
      </c>
      <c r="H19" s="95">
        <f t="shared" si="2"/>
        <v>746.13</v>
      </c>
      <c r="I19" s="95">
        <f t="shared" si="3"/>
        <v>0</v>
      </c>
    </row>
    <row r="20" spans="1:9" x14ac:dyDescent="0.25">
      <c r="A20" s="93">
        <v>62600003</v>
      </c>
      <c r="B20" t="s">
        <v>63</v>
      </c>
      <c r="C20" s="94">
        <v>280.89</v>
      </c>
      <c r="D20" s="94">
        <v>30.21</v>
      </c>
      <c r="E20" s="94">
        <v>0</v>
      </c>
      <c r="F20" s="95">
        <f t="shared" si="0"/>
        <v>311.09999999999997</v>
      </c>
      <c r="G20" s="95">
        <f t="shared" si="1"/>
        <v>0</v>
      </c>
      <c r="H20" s="95">
        <f t="shared" si="2"/>
        <v>311.09999999999997</v>
      </c>
      <c r="I20" s="95">
        <f t="shared" si="3"/>
        <v>0</v>
      </c>
    </row>
    <row r="21" spans="1:9" x14ac:dyDescent="0.25">
      <c r="A21" s="93">
        <v>62700000</v>
      </c>
      <c r="B21" t="s">
        <v>91</v>
      </c>
      <c r="C21" s="94">
        <v>34.409999999999997</v>
      </c>
      <c r="D21" s="94">
        <v>10.59</v>
      </c>
      <c r="E21" s="94">
        <v>0</v>
      </c>
      <c r="F21" s="95">
        <f t="shared" si="0"/>
        <v>45</v>
      </c>
      <c r="G21" s="95">
        <f t="shared" si="1"/>
        <v>0</v>
      </c>
      <c r="H21" s="95">
        <f t="shared" si="2"/>
        <v>45</v>
      </c>
      <c r="I21" s="95">
        <f t="shared" si="3"/>
        <v>0</v>
      </c>
    </row>
    <row r="22" spans="1:9" x14ac:dyDescent="0.25">
      <c r="A22" s="93">
        <v>62800001</v>
      </c>
      <c r="B22" t="s">
        <v>64</v>
      </c>
      <c r="C22" s="94">
        <v>2055.4899999999998</v>
      </c>
      <c r="D22" s="94">
        <v>350.28</v>
      </c>
      <c r="E22" s="94">
        <v>0</v>
      </c>
      <c r="F22" s="95">
        <f t="shared" si="0"/>
        <v>2405.7699999999995</v>
      </c>
      <c r="G22" s="95">
        <f t="shared" si="1"/>
        <v>0</v>
      </c>
      <c r="H22" s="95">
        <f t="shared" si="2"/>
        <v>2405.7699999999995</v>
      </c>
      <c r="I22" s="95">
        <f t="shared" si="3"/>
        <v>0</v>
      </c>
    </row>
    <row r="23" spans="1:9" x14ac:dyDescent="0.25">
      <c r="A23" s="93">
        <v>62800002</v>
      </c>
      <c r="B23" t="s">
        <v>65</v>
      </c>
      <c r="C23" s="94">
        <v>454.7</v>
      </c>
      <c r="D23" s="94">
        <v>0</v>
      </c>
      <c r="E23" s="94">
        <v>0</v>
      </c>
      <c r="F23" s="95">
        <f t="shared" si="0"/>
        <v>454.7</v>
      </c>
      <c r="G23" s="95">
        <f t="shared" si="1"/>
        <v>0</v>
      </c>
      <c r="H23" s="95">
        <f t="shared" si="2"/>
        <v>454.7</v>
      </c>
      <c r="I23" s="95">
        <f t="shared" si="3"/>
        <v>0</v>
      </c>
    </row>
    <row r="24" spans="1:9" x14ac:dyDescent="0.25">
      <c r="A24" s="93">
        <v>62800003</v>
      </c>
      <c r="B24" t="s">
        <v>66</v>
      </c>
      <c r="C24" s="94">
        <v>1560.72</v>
      </c>
      <c r="D24" s="94">
        <v>261.47000000000003</v>
      </c>
      <c r="E24" s="94">
        <v>0</v>
      </c>
      <c r="F24" s="95">
        <f t="shared" si="0"/>
        <v>1822.19</v>
      </c>
      <c r="G24" s="95">
        <f t="shared" si="1"/>
        <v>0</v>
      </c>
      <c r="H24" s="95">
        <f t="shared" si="2"/>
        <v>1822.19</v>
      </c>
      <c r="I24" s="95">
        <f t="shared" si="3"/>
        <v>0</v>
      </c>
    </row>
    <row r="25" spans="1:9" x14ac:dyDescent="0.25">
      <c r="A25" s="93">
        <v>62900000</v>
      </c>
      <c r="B25" t="s">
        <v>67</v>
      </c>
      <c r="C25" s="94">
        <v>6773.62</v>
      </c>
      <c r="D25" s="94">
        <v>1510.83</v>
      </c>
      <c r="E25" s="94">
        <v>0</v>
      </c>
      <c r="F25" s="95">
        <f t="shared" si="0"/>
        <v>8284.4500000000007</v>
      </c>
      <c r="G25" s="95">
        <f t="shared" si="1"/>
        <v>0</v>
      </c>
      <c r="H25" s="95">
        <f t="shared" si="2"/>
        <v>8284.4500000000007</v>
      </c>
      <c r="I25" s="95">
        <f t="shared" si="3"/>
        <v>0</v>
      </c>
    </row>
    <row r="26" spans="1:9" x14ac:dyDescent="0.25">
      <c r="A26" s="93">
        <v>62900001</v>
      </c>
      <c r="B26" t="s">
        <v>68</v>
      </c>
      <c r="C26" s="94">
        <v>114.87</v>
      </c>
      <c r="D26" s="94">
        <v>0</v>
      </c>
      <c r="E26" s="94">
        <v>0</v>
      </c>
      <c r="F26" s="95">
        <f t="shared" si="0"/>
        <v>114.87</v>
      </c>
      <c r="G26" s="95">
        <f t="shared" si="1"/>
        <v>0</v>
      </c>
      <c r="H26" s="95">
        <f t="shared" si="2"/>
        <v>114.87</v>
      </c>
      <c r="I26" s="95">
        <f t="shared" si="3"/>
        <v>0</v>
      </c>
    </row>
    <row r="27" spans="1:9" x14ac:dyDescent="0.25">
      <c r="A27" s="93">
        <v>62900003</v>
      </c>
      <c r="B27" t="s">
        <v>69</v>
      </c>
      <c r="C27" s="94">
        <v>2242.52</v>
      </c>
      <c r="D27" s="94">
        <v>318.2</v>
      </c>
      <c r="E27" s="94">
        <v>0</v>
      </c>
      <c r="F27" s="95">
        <f t="shared" si="0"/>
        <v>2560.7199999999998</v>
      </c>
      <c r="G27" s="95">
        <f t="shared" si="1"/>
        <v>0</v>
      </c>
      <c r="H27" s="95">
        <f t="shared" si="2"/>
        <v>2560.7199999999998</v>
      </c>
      <c r="I27" s="95">
        <f t="shared" si="3"/>
        <v>0</v>
      </c>
    </row>
    <row r="28" spans="1:9" x14ac:dyDescent="0.25">
      <c r="A28" s="93">
        <v>62900009</v>
      </c>
      <c r="B28" t="s">
        <v>70</v>
      </c>
      <c r="C28" s="94">
        <v>1047.8900000000001</v>
      </c>
      <c r="D28" s="94">
        <v>339.8</v>
      </c>
      <c r="E28" s="94">
        <v>0</v>
      </c>
      <c r="F28" s="95">
        <f t="shared" si="0"/>
        <v>1387.69</v>
      </c>
      <c r="G28" s="95">
        <f t="shared" si="1"/>
        <v>0</v>
      </c>
      <c r="H28" s="95">
        <f t="shared" si="2"/>
        <v>1387.69</v>
      </c>
      <c r="I28" s="95">
        <f t="shared" si="3"/>
        <v>0</v>
      </c>
    </row>
    <row r="29" spans="1:9" x14ac:dyDescent="0.25">
      <c r="A29" s="93">
        <v>63100000</v>
      </c>
      <c r="B29" t="s">
        <v>82</v>
      </c>
      <c r="C29" s="94">
        <v>333.3</v>
      </c>
      <c r="D29" s="94">
        <v>0</v>
      </c>
      <c r="E29" s="94">
        <v>0</v>
      </c>
      <c r="F29" s="95">
        <f t="shared" si="0"/>
        <v>333.3</v>
      </c>
      <c r="G29" s="95">
        <f t="shared" si="1"/>
        <v>0</v>
      </c>
      <c r="H29" s="95">
        <f t="shared" si="2"/>
        <v>333.3</v>
      </c>
      <c r="I29" s="95">
        <f t="shared" si="3"/>
        <v>0</v>
      </c>
    </row>
    <row r="30" spans="1:9" x14ac:dyDescent="0.25">
      <c r="A30" s="93">
        <v>64000000</v>
      </c>
      <c r="B30" t="s">
        <v>71</v>
      </c>
      <c r="C30" s="94">
        <v>58489.3</v>
      </c>
      <c r="D30" s="94">
        <v>9254.92</v>
      </c>
      <c r="E30" s="94">
        <v>0</v>
      </c>
      <c r="F30" s="95">
        <f t="shared" si="0"/>
        <v>67744.22</v>
      </c>
      <c r="G30" s="95">
        <f t="shared" si="1"/>
        <v>0</v>
      </c>
      <c r="H30" s="95">
        <f t="shared" si="2"/>
        <v>67744.22</v>
      </c>
      <c r="I30" s="95">
        <f t="shared" si="3"/>
        <v>0</v>
      </c>
    </row>
    <row r="31" spans="1:9" x14ac:dyDescent="0.25">
      <c r="A31" s="93">
        <v>64000001</v>
      </c>
      <c r="B31" t="s">
        <v>72</v>
      </c>
      <c r="C31" s="94">
        <v>1092.6600000000001</v>
      </c>
      <c r="D31" s="94">
        <v>0</v>
      </c>
      <c r="E31" s="94">
        <v>0</v>
      </c>
      <c r="F31" s="95">
        <f t="shared" si="0"/>
        <v>1092.6600000000001</v>
      </c>
      <c r="G31" s="95">
        <f t="shared" si="1"/>
        <v>0</v>
      </c>
      <c r="H31" s="95">
        <f t="shared" si="2"/>
        <v>1092.6600000000001</v>
      </c>
      <c r="I31" s="95">
        <f t="shared" si="3"/>
        <v>0</v>
      </c>
    </row>
    <row r="32" spans="1:9" x14ac:dyDescent="0.25">
      <c r="A32" s="93">
        <v>64200000</v>
      </c>
      <c r="B32" t="s">
        <v>73</v>
      </c>
      <c r="C32" s="94">
        <v>15422.59</v>
      </c>
      <c r="D32" s="94">
        <v>1931.68</v>
      </c>
      <c r="E32" s="94">
        <v>0</v>
      </c>
      <c r="F32" s="95">
        <f t="shared" si="0"/>
        <v>17354.27</v>
      </c>
      <c r="G32" s="95">
        <f t="shared" si="1"/>
        <v>0</v>
      </c>
      <c r="H32" s="95">
        <f t="shared" si="2"/>
        <v>17354.27</v>
      </c>
      <c r="I32" s="95">
        <f t="shared" si="3"/>
        <v>0</v>
      </c>
    </row>
    <row r="33" spans="1:9" x14ac:dyDescent="0.25">
      <c r="A33" s="93">
        <v>66230000</v>
      </c>
      <c r="B33" t="s">
        <v>83</v>
      </c>
      <c r="C33" s="94">
        <v>220.82</v>
      </c>
      <c r="D33" s="94">
        <v>0</v>
      </c>
      <c r="E33" s="94">
        <v>0</v>
      </c>
      <c r="F33" s="95">
        <f t="shared" si="0"/>
        <v>220.82</v>
      </c>
      <c r="G33" s="95">
        <f t="shared" si="1"/>
        <v>0</v>
      </c>
      <c r="H33" s="95">
        <f t="shared" si="2"/>
        <v>220.82</v>
      </c>
      <c r="I33" s="95">
        <f t="shared" si="3"/>
        <v>0</v>
      </c>
    </row>
    <row r="34" spans="1:9" x14ac:dyDescent="0.25">
      <c r="A34" s="93">
        <v>66230001</v>
      </c>
      <c r="B34" t="s">
        <v>74</v>
      </c>
      <c r="C34" s="94">
        <v>38.81</v>
      </c>
      <c r="D34" s="94">
        <v>0</v>
      </c>
      <c r="E34" s="94">
        <v>0</v>
      </c>
      <c r="F34" s="95">
        <f t="shared" si="0"/>
        <v>38.81</v>
      </c>
      <c r="G34" s="95">
        <f t="shared" si="1"/>
        <v>0</v>
      </c>
      <c r="H34" s="95">
        <f t="shared" si="2"/>
        <v>38.81</v>
      </c>
      <c r="I34" s="95">
        <f t="shared" si="3"/>
        <v>0</v>
      </c>
    </row>
    <row r="35" spans="1:9" x14ac:dyDescent="0.25">
      <c r="A35" s="93">
        <v>66230002</v>
      </c>
      <c r="B35" t="s">
        <v>129</v>
      </c>
      <c r="C35" s="94">
        <v>117.2</v>
      </c>
      <c r="D35" s="94">
        <v>25.89</v>
      </c>
      <c r="E35" s="94">
        <v>0</v>
      </c>
      <c r="F35" s="95">
        <f t="shared" si="0"/>
        <v>143.09</v>
      </c>
      <c r="G35" s="95">
        <f t="shared" si="1"/>
        <v>0</v>
      </c>
      <c r="H35" s="95">
        <f t="shared" si="2"/>
        <v>143.09</v>
      </c>
      <c r="I35" s="95">
        <f t="shared" si="3"/>
        <v>0</v>
      </c>
    </row>
    <row r="36" spans="1:9" x14ac:dyDescent="0.25">
      <c r="A36" s="93">
        <v>66230006</v>
      </c>
      <c r="B36" t="s">
        <v>128</v>
      </c>
      <c r="C36" s="94">
        <v>567.58000000000004</v>
      </c>
      <c r="D36" s="94">
        <v>70.38</v>
      </c>
      <c r="E36" s="94">
        <v>0</v>
      </c>
      <c r="F36" s="95">
        <f t="shared" si="0"/>
        <v>637.96</v>
      </c>
      <c r="G36" s="95">
        <f t="shared" si="1"/>
        <v>0</v>
      </c>
      <c r="H36" s="95">
        <f t="shared" si="2"/>
        <v>637.96</v>
      </c>
      <c r="I36" s="95">
        <f t="shared" si="3"/>
        <v>0</v>
      </c>
    </row>
    <row r="37" spans="1:9" x14ac:dyDescent="0.25">
      <c r="A37" s="93">
        <v>70000000</v>
      </c>
      <c r="B37" t="s">
        <v>76</v>
      </c>
      <c r="C37" s="94">
        <v>-297330.90000000002</v>
      </c>
      <c r="D37" s="94">
        <v>0</v>
      </c>
      <c r="E37" s="94">
        <v>118210.75</v>
      </c>
      <c r="F37" s="95">
        <f t="shared" si="0"/>
        <v>0</v>
      </c>
      <c r="G37" s="95">
        <f t="shared" si="1"/>
        <v>415541.65</v>
      </c>
      <c r="H37" s="95">
        <f t="shared" si="2"/>
        <v>0</v>
      </c>
      <c r="I37" s="95">
        <f t="shared" si="3"/>
        <v>415541.65</v>
      </c>
    </row>
    <row r="38" spans="1:9" x14ac:dyDescent="0.25">
      <c r="A38" s="93">
        <v>70800000</v>
      </c>
      <c r="B38" t="s">
        <v>77</v>
      </c>
      <c r="C38" s="94">
        <v>13297.37</v>
      </c>
      <c r="D38" s="94">
        <v>0</v>
      </c>
      <c r="E38" s="94">
        <v>0</v>
      </c>
      <c r="F38" s="95">
        <f t="shared" si="0"/>
        <v>13297.37</v>
      </c>
      <c r="G38" s="95">
        <f t="shared" si="1"/>
        <v>0</v>
      </c>
      <c r="H38" s="95">
        <f t="shared" si="2"/>
        <v>13297.37</v>
      </c>
      <c r="I38" s="95">
        <f t="shared" si="3"/>
        <v>0</v>
      </c>
    </row>
    <row r="39" spans="1:9" x14ac:dyDescent="0.25">
      <c r="A39" s="93">
        <v>76900000</v>
      </c>
      <c r="B39" t="s">
        <v>85</v>
      </c>
      <c r="C39" s="94">
        <v>-8.3000000000000007</v>
      </c>
      <c r="D39" s="94">
        <v>0</v>
      </c>
      <c r="E39" s="94">
        <v>0</v>
      </c>
      <c r="F39" s="95">
        <f t="shared" si="0"/>
        <v>0</v>
      </c>
      <c r="G39" s="95">
        <f t="shared" si="1"/>
        <v>8.3000000000000007</v>
      </c>
      <c r="H39" s="95">
        <f t="shared" si="2"/>
        <v>0</v>
      </c>
      <c r="I39" s="95">
        <f t="shared" si="3"/>
        <v>8.3000000000000007</v>
      </c>
    </row>
    <row r="40" spans="1:9" x14ac:dyDescent="0.25">
      <c r="A40" s="93">
        <v>77100000</v>
      </c>
      <c r="B40" t="s">
        <v>88</v>
      </c>
      <c r="C40" s="94">
        <v>-3478.26</v>
      </c>
      <c r="D40" s="94">
        <v>0</v>
      </c>
      <c r="E40" s="94">
        <v>0</v>
      </c>
      <c r="F40" s="95">
        <f t="shared" si="0"/>
        <v>0</v>
      </c>
      <c r="G40" s="95">
        <f t="shared" si="1"/>
        <v>3478.26</v>
      </c>
      <c r="H40" s="95">
        <f t="shared" si="2"/>
        <v>0</v>
      </c>
      <c r="I40" s="95">
        <f t="shared" si="3"/>
        <v>3478.26</v>
      </c>
    </row>
    <row r="41" spans="1:9" x14ac:dyDescent="0.25">
      <c r="A41" s="93">
        <v>77800000</v>
      </c>
      <c r="B41" t="s">
        <v>89</v>
      </c>
      <c r="C41" s="94">
        <v>-758.59</v>
      </c>
      <c r="D41" s="94">
        <v>0</v>
      </c>
      <c r="E41" s="94">
        <v>3600</v>
      </c>
      <c r="F41" s="95">
        <f t="shared" si="0"/>
        <v>0</v>
      </c>
      <c r="G41" s="95">
        <f t="shared" si="1"/>
        <v>4358.59</v>
      </c>
      <c r="H41" s="95">
        <f t="shared" si="2"/>
        <v>0</v>
      </c>
      <c r="I41" s="95">
        <f t="shared" si="3"/>
        <v>4358.59</v>
      </c>
    </row>
    <row r="42" spans="1:9" x14ac:dyDescent="0.25">
      <c r="B42" s="96" t="s">
        <v>78</v>
      </c>
      <c r="C42" s="97">
        <f t="shared" ref="C42:I42" si="4">SUM(C9:C41)</f>
        <v>53439.420000000013</v>
      </c>
      <c r="D42" s="97">
        <f t="shared" si="4"/>
        <v>44366.819999999992</v>
      </c>
      <c r="E42" s="97">
        <f t="shared" si="4"/>
        <v>121810.75</v>
      </c>
      <c r="F42" s="97">
        <f t="shared" si="4"/>
        <v>400395.72000000003</v>
      </c>
      <c r="G42" s="97">
        <f t="shared" si="4"/>
        <v>424400.23000000004</v>
      </c>
      <c r="H42" s="97">
        <f t="shared" si="4"/>
        <v>400395.72000000003</v>
      </c>
      <c r="I42" s="97">
        <f t="shared" si="4"/>
        <v>424400.23000000004</v>
      </c>
    </row>
  </sheetData>
  <pageMargins left="0.7" right="0.7" top="0.75" bottom="0.75" header="0.3" footer="0.3"/>
  <pageSetup paperSize="9" scale="73" fitToHeight="10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35FCA-1B6A-4CEA-8B06-9EDA40690719}">
  <sheetPr>
    <pageSetUpPr fitToPage="1"/>
  </sheetPr>
  <dimension ref="A1:I47"/>
  <sheetViews>
    <sheetView zoomScale="80" zoomScaleNormal="80" workbookViewId="0">
      <pane xSplit="2" topLeftCell="C1" activePane="topRight" state="frozen"/>
      <selection activeCell="B18" sqref="B18"/>
      <selection pane="topRight" activeCell="B18" sqref="B18"/>
    </sheetView>
  </sheetViews>
  <sheetFormatPr baseColWidth="10" defaultRowHeight="15" x14ac:dyDescent="0.25"/>
  <cols>
    <col min="1" max="1" width="40.5703125" bestFit="1" customWidth="1"/>
    <col min="2" max="2" width="35.140625" bestFit="1" customWidth="1"/>
    <col min="3" max="3" width="12.28515625" bestFit="1" customWidth="1"/>
    <col min="4" max="5" width="9.85546875" bestFit="1" customWidth="1"/>
    <col min="6" max="7" width="10.85546875" bestFit="1" customWidth="1"/>
    <col min="8" max="8" width="13.28515625" bestFit="1" customWidth="1"/>
    <col min="9" max="9" width="14.8554687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96</v>
      </c>
    </row>
    <row r="5" spans="1:9" x14ac:dyDescent="0.25">
      <c r="A5" s="84" t="s">
        <v>45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46</v>
      </c>
      <c r="E7" s="85"/>
      <c r="F7" s="86"/>
      <c r="G7" s="86"/>
      <c r="H7" s="88" t="s">
        <v>47</v>
      </c>
      <c r="I7" s="86"/>
    </row>
    <row r="8" spans="1:9" ht="16.5" thickTop="1" thickBot="1" x14ac:dyDescent="0.3">
      <c r="A8" s="89" t="s">
        <v>48</v>
      </c>
      <c r="B8" s="90" t="s">
        <v>49</v>
      </c>
      <c r="C8" s="91" t="s">
        <v>50</v>
      </c>
      <c r="D8" s="91" t="s">
        <v>51</v>
      </c>
      <c r="E8" s="91" t="s">
        <v>52</v>
      </c>
      <c r="F8" s="92" t="s">
        <v>51</v>
      </c>
      <c r="G8" s="92" t="s">
        <v>52</v>
      </c>
      <c r="H8" s="92" t="s">
        <v>53</v>
      </c>
      <c r="I8" s="92" t="s">
        <v>54</v>
      </c>
    </row>
    <row r="9" spans="1:9" ht="15.75" thickTop="1" x14ac:dyDescent="0.25">
      <c r="A9" s="93">
        <v>60000000</v>
      </c>
      <c r="B9" t="s">
        <v>55</v>
      </c>
      <c r="C9" s="94">
        <v>234543.35</v>
      </c>
      <c r="D9" s="94">
        <v>3697.21</v>
      </c>
      <c r="E9" s="94">
        <v>0</v>
      </c>
      <c r="F9" s="95">
        <f t="shared" ref="F9:F42" si="0">IF(C9&gt;0,C9+D9,D9)</f>
        <v>238240.56</v>
      </c>
      <c r="G9" s="95">
        <f t="shared" ref="G9:G42" si="1">IF(C9&lt;0,0-C9+E9,E9)</f>
        <v>0</v>
      </c>
      <c r="H9" s="95">
        <f t="shared" ref="H9:H42" si="2">IF(F9-G9&gt;0,F9-G9,0)</f>
        <v>238240.56</v>
      </c>
      <c r="I9" s="95">
        <f t="shared" ref="I9:I42" si="3">IF(G9-F9&gt;0,G9-F9,0)</f>
        <v>0</v>
      </c>
    </row>
    <row r="10" spans="1:9" x14ac:dyDescent="0.25">
      <c r="A10" s="93">
        <v>60000001</v>
      </c>
      <c r="B10" t="s">
        <v>56</v>
      </c>
      <c r="C10" s="94">
        <v>8438.61</v>
      </c>
      <c r="D10" s="94">
        <v>-11.86</v>
      </c>
      <c r="E10" s="94">
        <v>0</v>
      </c>
      <c r="F10" s="95">
        <f t="shared" si="0"/>
        <v>8426.75</v>
      </c>
      <c r="G10" s="95">
        <f t="shared" si="1"/>
        <v>0</v>
      </c>
      <c r="H10" s="95">
        <f t="shared" si="2"/>
        <v>8426.75</v>
      </c>
      <c r="I10" s="95">
        <f t="shared" si="3"/>
        <v>0</v>
      </c>
    </row>
    <row r="11" spans="1:9" x14ac:dyDescent="0.25">
      <c r="A11" s="93">
        <v>60000002</v>
      </c>
      <c r="B11" t="s">
        <v>57</v>
      </c>
      <c r="C11" s="94">
        <v>2678.68</v>
      </c>
      <c r="D11" s="94">
        <v>0.64</v>
      </c>
      <c r="E11" s="94">
        <v>0</v>
      </c>
      <c r="F11" s="95">
        <f t="shared" si="0"/>
        <v>2679.3199999999997</v>
      </c>
      <c r="G11" s="95">
        <f t="shared" si="1"/>
        <v>0</v>
      </c>
      <c r="H11" s="95">
        <f t="shared" si="2"/>
        <v>2679.3199999999997</v>
      </c>
      <c r="I11" s="95">
        <f t="shared" si="3"/>
        <v>0</v>
      </c>
    </row>
    <row r="12" spans="1:9" x14ac:dyDescent="0.25">
      <c r="A12" s="93">
        <v>60200000</v>
      </c>
      <c r="B12" t="s">
        <v>80</v>
      </c>
      <c r="C12" s="94">
        <v>82.68</v>
      </c>
      <c r="D12" s="94">
        <v>44.04</v>
      </c>
      <c r="E12" s="94">
        <v>0</v>
      </c>
      <c r="F12" s="95">
        <f t="shared" si="0"/>
        <v>126.72</v>
      </c>
      <c r="G12" s="95">
        <f t="shared" si="1"/>
        <v>0</v>
      </c>
      <c r="H12" s="95">
        <f t="shared" si="2"/>
        <v>126.72</v>
      </c>
      <c r="I12" s="95">
        <f t="shared" si="3"/>
        <v>0</v>
      </c>
    </row>
    <row r="13" spans="1:9" x14ac:dyDescent="0.25">
      <c r="A13" s="93">
        <v>60700000</v>
      </c>
      <c r="B13" t="s">
        <v>94</v>
      </c>
      <c r="C13" s="94">
        <v>5625.75</v>
      </c>
      <c r="D13" s="94">
        <v>0</v>
      </c>
      <c r="E13" s="94">
        <v>0</v>
      </c>
      <c r="F13" s="95">
        <f t="shared" si="0"/>
        <v>5625.75</v>
      </c>
      <c r="G13" s="95">
        <f t="shared" si="1"/>
        <v>0</v>
      </c>
      <c r="H13" s="95">
        <f t="shared" si="2"/>
        <v>5625.75</v>
      </c>
      <c r="I13" s="95">
        <f t="shared" si="3"/>
        <v>0</v>
      </c>
    </row>
    <row r="14" spans="1:9" x14ac:dyDescent="0.25">
      <c r="A14" s="93">
        <v>60800000</v>
      </c>
      <c r="B14" t="s">
        <v>81</v>
      </c>
      <c r="C14" s="94">
        <v>-1013.43</v>
      </c>
      <c r="D14" s="94">
        <v>0</v>
      </c>
      <c r="E14" s="94">
        <v>0</v>
      </c>
      <c r="F14" s="95">
        <f t="shared" si="0"/>
        <v>0</v>
      </c>
      <c r="G14" s="95">
        <f t="shared" si="1"/>
        <v>1013.43</v>
      </c>
      <c r="H14" s="95">
        <f t="shared" si="2"/>
        <v>0</v>
      </c>
      <c r="I14" s="95">
        <f t="shared" si="3"/>
        <v>1013.43</v>
      </c>
    </row>
    <row r="15" spans="1:9" x14ac:dyDescent="0.25">
      <c r="A15" s="93">
        <v>62100003</v>
      </c>
      <c r="B15" t="s">
        <v>58</v>
      </c>
      <c r="C15" s="94">
        <v>2640</v>
      </c>
      <c r="D15" s="94">
        <v>330</v>
      </c>
      <c r="E15" s="94">
        <v>0</v>
      </c>
      <c r="F15" s="95">
        <f t="shared" si="0"/>
        <v>2970</v>
      </c>
      <c r="G15" s="95">
        <f t="shared" si="1"/>
        <v>0</v>
      </c>
      <c r="H15" s="95">
        <f t="shared" si="2"/>
        <v>2970</v>
      </c>
      <c r="I15" s="95">
        <f t="shared" si="3"/>
        <v>0</v>
      </c>
    </row>
    <row r="16" spans="1:9" x14ac:dyDescent="0.25">
      <c r="A16" s="93">
        <v>62200000</v>
      </c>
      <c r="B16" t="s">
        <v>59</v>
      </c>
      <c r="C16" s="94">
        <v>13843.57</v>
      </c>
      <c r="D16" s="94">
        <v>4778.59</v>
      </c>
      <c r="E16" s="94">
        <v>0</v>
      </c>
      <c r="F16" s="95">
        <f t="shared" si="0"/>
        <v>18622.16</v>
      </c>
      <c r="G16" s="95">
        <f t="shared" si="1"/>
        <v>0</v>
      </c>
      <c r="H16" s="95">
        <f t="shared" si="2"/>
        <v>18622.16</v>
      </c>
      <c r="I16" s="95">
        <f t="shared" si="3"/>
        <v>0</v>
      </c>
    </row>
    <row r="17" spans="1:9" x14ac:dyDescent="0.25">
      <c r="A17" s="93">
        <v>62300000</v>
      </c>
      <c r="B17" t="s">
        <v>60</v>
      </c>
      <c r="C17" s="94">
        <v>8505.99</v>
      </c>
      <c r="D17" s="94">
        <v>767.85</v>
      </c>
      <c r="E17" s="94">
        <v>0</v>
      </c>
      <c r="F17" s="95">
        <f t="shared" si="0"/>
        <v>9273.84</v>
      </c>
      <c r="G17" s="95">
        <f t="shared" si="1"/>
        <v>0</v>
      </c>
      <c r="H17" s="95">
        <f t="shared" si="2"/>
        <v>9273.84</v>
      </c>
      <c r="I17" s="95">
        <f t="shared" si="3"/>
        <v>0</v>
      </c>
    </row>
    <row r="18" spans="1:9" x14ac:dyDescent="0.25">
      <c r="A18" s="93">
        <v>62500000</v>
      </c>
      <c r="B18" t="s">
        <v>61</v>
      </c>
      <c r="C18" s="94">
        <v>5041.97</v>
      </c>
      <c r="D18" s="94">
        <v>1490.51</v>
      </c>
      <c r="E18" s="94">
        <v>0</v>
      </c>
      <c r="F18" s="95">
        <f t="shared" si="0"/>
        <v>6532.4800000000005</v>
      </c>
      <c r="G18" s="95">
        <f t="shared" si="1"/>
        <v>0</v>
      </c>
      <c r="H18" s="95">
        <f t="shared" si="2"/>
        <v>6532.4800000000005</v>
      </c>
      <c r="I18" s="95">
        <f t="shared" si="3"/>
        <v>0</v>
      </c>
    </row>
    <row r="19" spans="1:9" x14ac:dyDescent="0.25">
      <c r="A19" s="93">
        <v>62600002</v>
      </c>
      <c r="B19" t="s">
        <v>62</v>
      </c>
      <c r="C19" s="94">
        <v>746.13</v>
      </c>
      <c r="D19" s="94">
        <v>6.99</v>
      </c>
      <c r="E19" s="94">
        <v>0</v>
      </c>
      <c r="F19" s="95">
        <f t="shared" si="0"/>
        <v>753.12</v>
      </c>
      <c r="G19" s="95">
        <f t="shared" si="1"/>
        <v>0</v>
      </c>
      <c r="H19" s="95">
        <f t="shared" si="2"/>
        <v>753.12</v>
      </c>
      <c r="I19" s="95">
        <f t="shared" si="3"/>
        <v>0</v>
      </c>
    </row>
    <row r="20" spans="1:9" x14ac:dyDescent="0.25">
      <c r="A20" s="93">
        <v>62600003</v>
      </c>
      <c r="B20" t="s">
        <v>63</v>
      </c>
      <c r="C20" s="94">
        <v>311.10000000000002</v>
      </c>
      <c r="D20" s="94">
        <v>56.39</v>
      </c>
      <c r="E20" s="94">
        <v>0</v>
      </c>
      <c r="F20" s="95">
        <f t="shared" si="0"/>
        <v>367.49</v>
      </c>
      <c r="G20" s="95">
        <f t="shared" si="1"/>
        <v>0</v>
      </c>
      <c r="H20" s="95">
        <f t="shared" si="2"/>
        <v>367.49</v>
      </c>
      <c r="I20" s="95">
        <f t="shared" si="3"/>
        <v>0</v>
      </c>
    </row>
    <row r="21" spans="1:9" x14ac:dyDescent="0.25">
      <c r="A21" s="93">
        <v>62700000</v>
      </c>
      <c r="B21" t="s">
        <v>91</v>
      </c>
      <c r="C21" s="94">
        <v>45</v>
      </c>
      <c r="D21" s="94">
        <v>10</v>
      </c>
      <c r="E21" s="94">
        <v>0</v>
      </c>
      <c r="F21" s="95">
        <f t="shared" si="0"/>
        <v>55</v>
      </c>
      <c r="G21" s="95">
        <f t="shared" si="1"/>
        <v>0</v>
      </c>
      <c r="H21" s="95">
        <f t="shared" si="2"/>
        <v>55</v>
      </c>
      <c r="I21" s="95">
        <f t="shared" si="3"/>
        <v>0</v>
      </c>
    </row>
    <row r="22" spans="1:9" x14ac:dyDescent="0.25">
      <c r="A22" s="93">
        <v>62800001</v>
      </c>
      <c r="B22" t="s">
        <v>64</v>
      </c>
      <c r="C22" s="94">
        <v>2405.77</v>
      </c>
      <c r="D22" s="94">
        <v>229.01</v>
      </c>
      <c r="E22" s="94">
        <v>0</v>
      </c>
      <c r="F22" s="95">
        <f t="shared" si="0"/>
        <v>2634.7799999999997</v>
      </c>
      <c r="G22" s="95">
        <f t="shared" si="1"/>
        <v>0</v>
      </c>
      <c r="H22" s="95">
        <f t="shared" si="2"/>
        <v>2634.7799999999997</v>
      </c>
      <c r="I22" s="95">
        <f t="shared" si="3"/>
        <v>0</v>
      </c>
    </row>
    <row r="23" spans="1:9" x14ac:dyDescent="0.25">
      <c r="A23" s="93">
        <v>62800002</v>
      </c>
      <c r="B23" t="s">
        <v>65</v>
      </c>
      <c r="C23" s="94">
        <v>454.7</v>
      </c>
      <c r="D23" s="94">
        <v>101.37</v>
      </c>
      <c r="E23" s="94">
        <v>0</v>
      </c>
      <c r="F23" s="95">
        <f t="shared" si="0"/>
        <v>556.06999999999994</v>
      </c>
      <c r="G23" s="95">
        <f t="shared" si="1"/>
        <v>0</v>
      </c>
      <c r="H23" s="95">
        <f t="shared" si="2"/>
        <v>556.06999999999994</v>
      </c>
      <c r="I23" s="95">
        <f t="shared" si="3"/>
        <v>0</v>
      </c>
    </row>
    <row r="24" spans="1:9" x14ac:dyDescent="0.25">
      <c r="A24" s="93">
        <v>62800003</v>
      </c>
      <c r="B24" t="s">
        <v>66</v>
      </c>
      <c r="C24" s="94">
        <v>1822.19</v>
      </c>
      <c r="D24" s="94">
        <v>323.26</v>
      </c>
      <c r="E24" s="94">
        <v>0</v>
      </c>
      <c r="F24" s="95">
        <f t="shared" si="0"/>
        <v>2145.4499999999998</v>
      </c>
      <c r="G24" s="95">
        <f t="shared" si="1"/>
        <v>0</v>
      </c>
      <c r="H24" s="95">
        <f t="shared" si="2"/>
        <v>2145.4499999999998</v>
      </c>
      <c r="I24" s="95">
        <f t="shared" si="3"/>
        <v>0</v>
      </c>
    </row>
    <row r="25" spans="1:9" x14ac:dyDescent="0.25">
      <c r="A25" s="93">
        <v>62900000</v>
      </c>
      <c r="B25" t="s">
        <v>67</v>
      </c>
      <c r="C25" s="94">
        <v>8284.4500000000007</v>
      </c>
      <c r="D25" s="94">
        <v>740.55</v>
      </c>
      <c r="E25" s="94">
        <v>0</v>
      </c>
      <c r="F25" s="95">
        <f t="shared" si="0"/>
        <v>9025</v>
      </c>
      <c r="G25" s="95">
        <f t="shared" si="1"/>
        <v>0</v>
      </c>
      <c r="H25" s="95">
        <f t="shared" si="2"/>
        <v>9025</v>
      </c>
      <c r="I25" s="95">
        <f t="shared" si="3"/>
        <v>0</v>
      </c>
    </row>
    <row r="26" spans="1:9" x14ac:dyDescent="0.25">
      <c r="A26" s="93">
        <v>62900001</v>
      </c>
      <c r="B26" t="s">
        <v>68</v>
      </c>
      <c r="C26" s="94">
        <v>114.87</v>
      </c>
      <c r="D26" s="94">
        <v>30.78</v>
      </c>
      <c r="E26" s="94">
        <v>0</v>
      </c>
      <c r="F26" s="95">
        <f t="shared" si="0"/>
        <v>145.65</v>
      </c>
      <c r="G26" s="95">
        <f t="shared" si="1"/>
        <v>0</v>
      </c>
      <c r="H26" s="95">
        <f t="shared" si="2"/>
        <v>145.65</v>
      </c>
      <c r="I26" s="95">
        <f t="shared" si="3"/>
        <v>0</v>
      </c>
    </row>
    <row r="27" spans="1:9" x14ac:dyDescent="0.25">
      <c r="A27" s="93">
        <v>62900003</v>
      </c>
      <c r="B27" t="s">
        <v>69</v>
      </c>
      <c r="C27" s="94">
        <v>2560.7199999999998</v>
      </c>
      <c r="D27" s="94">
        <v>301.87</v>
      </c>
      <c r="E27" s="94">
        <v>0</v>
      </c>
      <c r="F27" s="95">
        <f t="shared" si="0"/>
        <v>2862.5899999999997</v>
      </c>
      <c r="G27" s="95">
        <f t="shared" si="1"/>
        <v>0</v>
      </c>
      <c r="H27" s="95">
        <f t="shared" si="2"/>
        <v>2862.5899999999997</v>
      </c>
      <c r="I27" s="95">
        <f t="shared" si="3"/>
        <v>0</v>
      </c>
    </row>
    <row r="28" spans="1:9" x14ac:dyDescent="0.25">
      <c r="A28" s="93">
        <v>62900009</v>
      </c>
      <c r="B28" t="s">
        <v>70</v>
      </c>
      <c r="C28" s="94">
        <v>1387.69</v>
      </c>
      <c r="D28" s="94">
        <v>1164.97</v>
      </c>
      <c r="E28" s="94">
        <v>0</v>
      </c>
      <c r="F28" s="95">
        <f t="shared" si="0"/>
        <v>2552.66</v>
      </c>
      <c r="G28" s="95">
        <f t="shared" si="1"/>
        <v>0</v>
      </c>
      <c r="H28" s="95">
        <f t="shared" si="2"/>
        <v>2552.66</v>
      </c>
      <c r="I28" s="95">
        <f t="shared" si="3"/>
        <v>0</v>
      </c>
    </row>
    <row r="29" spans="1:9" x14ac:dyDescent="0.25">
      <c r="A29" s="93">
        <v>63100000</v>
      </c>
      <c r="B29" t="s">
        <v>82</v>
      </c>
      <c r="C29" s="94">
        <v>333.3</v>
      </c>
      <c r="D29" s="94">
        <v>3199.46</v>
      </c>
      <c r="E29" s="94">
        <v>0</v>
      </c>
      <c r="F29" s="95">
        <f t="shared" si="0"/>
        <v>3532.76</v>
      </c>
      <c r="G29" s="95">
        <f t="shared" si="1"/>
        <v>0</v>
      </c>
      <c r="H29" s="95">
        <f t="shared" si="2"/>
        <v>3532.76</v>
      </c>
      <c r="I29" s="95">
        <f t="shared" si="3"/>
        <v>0</v>
      </c>
    </row>
    <row r="30" spans="1:9" x14ac:dyDescent="0.25">
      <c r="A30" s="93">
        <v>64000000</v>
      </c>
      <c r="B30" t="s">
        <v>71</v>
      </c>
      <c r="C30" s="94">
        <v>67744.22</v>
      </c>
      <c r="D30" s="94">
        <v>11247.33</v>
      </c>
      <c r="E30" s="94">
        <v>0</v>
      </c>
      <c r="F30" s="95">
        <f t="shared" si="0"/>
        <v>78991.55</v>
      </c>
      <c r="G30" s="95">
        <f t="shared" si="1"/>
        <v>0</v>
      </c>
      <c r="H30" s="95">
        <f t="shared" si="2"/>
        <v>78991.55</v>
      </c>
      <c r="I30" s="95">
        <f t="shared" si="3"/>
        <v>0</v>
      </c>
    </row>
    <row r="31" spans="1:9" x14ac:dyDescent="0.25">
      <c r="A31" s="93">
        <v>64000001</v>
      </c>
      <c r="B31" t="s">
        <v>72</v>
      </c>
      <c r="C31" s="94">
        <v>1092.6600000000001</v>
      </c>
      <c r="D31" s="94">
        <v>273.16000000000003</v>
      </c>
      <c r="E31" s="94">
        <v>0</v>
      </c>
      <c r="F31" s="95">
        <f t="shared" si="0"/>
        <v>1365.8200000000002</v>
      </c>
      <c r="G31" s="95">
        <f t="shared" si="1"/>
        <v>0</v>
      </c>
      <c r="H31" s="95">
        <f t="shared" si="2"/>
        <v>1365.8200000000002</v>
      </c>
      <c r="I31" s="95">
        <f t="shared" si="3"/>
        <v>0</v>
      </c>
    </row>
    <row r="32" spans="1:9" x14ac:dyDescent="0.25">
      <c r="A32" s="93">
        <v>64200000</v>
      </c>
      <c r="B32" t="s">
        <v>73</v>
      </c>
      <c r="C32" s="94">
        <v>17354.27</v>
      </c>
      <c r="D32" s="94">
        <v>1922.84</v>
      </c>
      <c r="E32" s="94">
        <v>0</v>
      </c>
      <c r="F32" s="95">
        <f t="shared" si="0"/>
        <v>19277.11</v>
      </c>
      <c r="G32" s="95">
        <f t="shared" si="1"/>
        <v>0</v>
      </c>
      <c r="H32" s="95">
        <f t="shared" si="2"/>
        <v>19277.11</v>
      </c>
      <c r="I32" s="95">
        <f t="shared" si="3"/>
        <v>0</v>
      </c>
    </row>
    <row r="33" spans="1:9" x14ac:dyDescent="0.25">
      <c r="A33" s="93">
        <v>66200000</v>
      </c>
      <c r="B33" t="s">
        <v>97</v>
      </c>
      <c r="C33" s="94">
        <v>0</v>
      </c>
      <c r="D33" s="94">
        <v>11.15</v>
      </c>
      <c r="E33" s="94">
        <v>0</v>
      </c>
      <c r="F33" s="95">
        <f t="shared" si="0"/>
        <v>11.15</v>
      </c>
      <c r="G33" s="95">
        <f t="shared" si="1"/>
        <v>0</v>
      </c>
      <c r="H33" s="95">
        <f t="shared" si="2"/>
        <v>11.15</v>
      </c>
      <c r="I33" s="95">
        <f t="shared" si="3"/>
        <v>0</v>
      </c>
    </row>
    <row r="34" spans="1:9" x14ac:dyDescent="0.25">
      <c r="A34" s="93">
        <v>66230000</v>
      </c>
      <c r="B34" t="s">
        <v>83</v>
      </c>
      <c r="C34" s="94">
        <v>220.82</v>
      </c>
      <c r="D34" s="94">
        <v>0</v>
      </c>
      <c r="E34" s="94">
        <v>0</v>
      </c>
      <c r="F34" s="95">
        <f t="shared" si="0"/>
        <v>220.82</v>
      </c>
      <c r="G34" s="95">
        <f t="shared" si="1"/>
        <v>0</v>
      </c>
      <c r="H34" s="95">
        <f t="shared" si="2"/>
        <v>220.82</v>
      </c>
      <c r="I34" s="95">
        <f t="shared" si="3"/>
        <v>0</v>
      </c>
    </row>
    <row r="35" spans="1:9" x14ac:dyDescent="0.25">
      <c r="A35" s="93">
        <v>66230001</v>
      </c>
      <c r="B35" t="s">
        <v>74</v>
      </c>
      <c r="C35" s="94">
        <v>38.81</v>
      </c>
      <c r="D35" s="94">
        <v>0</v>
      </c>
      <c r="E35" s="94">
        <v>0</v>
      </c>
      <c r="F35" s="95">
        <f t="shared" si="0"/>
        <v>38.81</v>
      </c>
      <c r="G35" s="95">
        <f t="shared" si="1"/>
        <v>0</v>
      </c>
      <c r="H35" s="95">
        <f t="shared" si="2"/>
        <v>38.81</v>
      </c>
      <c r="I35" s="95">
        <f t="shared" si="3"/>
        <v>0</v>
      </c>
    </row>
    <row r="36" spans="1:9" x14ac:dyDescent="0.25">
      <c r="A36" s="93">
        <v>66230002</v>
      </c>
      <c r="B36" t="s">
        <v>129</v>
      </c>
      <c r="C36" s="94">
        <v>143.09</v>
      </c>
      <c r="D36" s="94">
        <v>25.44</v>
      </c>
      <c r="E36" s="94">
        <v>0</v>
      </c>
      <c r="F36" s="95">
        <f t="shared" si="0"/>
        <v>168.53</v>
      </c>
      <c r="G36" s="95">
        <f t="shared" si="1"/>
        <v>0</v>
      </c>
      <c r="H36" s="95">
        <f t="shared" si="2"/>
        <v>168.53</v>
      </c>
      <c r="I36" s="95">
        <f t="shared" si="3"/>
        <v>0</v>
      </c>
    </row>
    <row r="37" spans="1:9" x14ac:dyDescent="0.25">
      <c r="A37" s="93">
        <v>66230006</v>
      </c>
      <c r="B37" t="s">
        <v>130</v>
      </c>
      <c r="C37" s="94">
        <v>637.96</v>
      </c>
      <c r="D37" s="94">
        <v>67.67</v>
      </c>
      <c r="E37" s="94">
        <v>0</v>
      </c>
      <c r="F37" s="95">
        <f t="shared" si="0"/>
        <v>705.63</v>
      </c>
      <c r="G37" s="95">
        <f t="shared" si="1"/>
        <v>0</v>
      </c>
      <c r="H37" s="95">
        <f t="shared" si="2"/>
        <v>705.63</v>
      </c>
      <c r="I37" s="95">
        <f t="shared" si="3"/>
        <v>0</v>
      </c>
    </row>
    <row r="38" spans="1:9" x14ac:dyDescent="0.25">
      <c r="A38" s="93">
        <v>70000000</v>
      </c>
      <c r="B38" t="s">
        <v>76</v>
      </c>
      <c r="C38" s="94">
        <v>-415541.65</v>
      </c>
      <c r="D38" s="94">
        <v>0</v>
      </c>
      <c r="E38" s="94">
        <v>24439.73</v>
      </c>
      <c r="F38" s="95">
        <f t="shared" si="0"/>
        <v>0</v>
      </c>
      <c r="G38" s="95">
        <f t="shared" si="1"/>
        <v>439981.38</v>
      </c>
      <c r="H38" s="95">
        <f t="shared" si="2"/>
        <v>0</v>
      </c>
      <c r="I38" s="95">
        <f t="shared" si="3"/>
        <v>439981.38</v>
      </c>
    </row>
    <row r="39" spans="1:9" x14ac:dyDescent="0.25">
      <c r="A39" s="93">
        <v>70800000</v>
      </c>
      <c r="B39" t="s">
        <v>77</v>
      </c>
      <c r="C39" s="94">
        <v>13297.37</v>
      </c>
      <c r="D39" s="94">
        <v>48.28</v>
      </c>
      <c r="E39" s="94">
        <v>0</v>
      </c>
      <c r="F39" s="95">
        <f t="shared" si="0"/>
        <v>13345.650000000001</v>
      </c>
      <c r="G39" s="95">
        <f t="shared" si="1"/>
        <v>0</v>
      </c>
      <c r="H39" s="95">
        <f t="shared" si="2"/>
        <v>13345.650000000001</v>
      </c>
      <c r="I39" s="95">
        <f t="shared" si="3"/>
        <v>0</v>
      </c>
    </row>
    <row r="40" spans="1:9" x14ac:dyDescent="0.25">
      <c r="A40" s="93">
        <v>76900000</v>
      </c>
      <c r="B40" t="s">
        <v>85</v>
      </c>
      <c r="C40" s="94">
        <v>-8.3000000000000007</v>
      </c>
      <c r="D40" s="94">
        <v>0</v>
      </c>
      <c r="E40" s="94">
        <v>0</v>
      </c>
      <c r="F40" s="95">
        <f t="shared" si="0"/>
        <v>0</v>
      </c>
      <c r="G40" s="95">
        <f t="shared" si="1"/>
        <v>8.3000000000000007</v>
      </c>
      <c r="H40" s="95">
        <f t="shared" si="2"/>
        <v>0</v>
      </c>
      <c r="I40" s="95">
        <f t="shared" si="3"/>
        <v>8.3000000000000007</v>
      </c>
    </row>
    <row r="41" spans="1:9" x14ac:dyDescent="0.25">
      <c r="A41" s="93">
        <v>77100000</v>
      </c>
      <c r="B41" t="s">
        <v>88</v>
      </c>
      <c r="C41" s="94">
        <v>-3478.26</v>
      </c>
      <c r="D41" s="94">
        <v>0</v>
      </c>
      <c r="E41" s="94">
        <v>0</v>
      </c>
      <c r="F41" s="95">
        <f t="shared" si="0"/>
        <v>0</v>
      </c>
      <c r="G41" s="95">
        <f t="shared" si="1"/>
        <v>3478.26</v>
      </c>
      <c r="H41" s="95">
        <f t="shared" si="2"/>
        <v>0</v>
      </c>
      <c r="I41" s="95">
        <f t="shared" si="3"/>
        <v>3478.26</v>
      </c>
    </row>
    <row r="42" spans="1:9" x14ac:dyDescent="0.25">
      <c r="A42" s="93">
        <v>77800000</v>
      </c>
      <c r="B42" t="s">
        <v>89</v>
      </c>
      <c r="C42" s="94">
        <v>-4358.59</v>
      </c>
      <c r="D42" s="94">
        <v>0</v>
      </c>
      <c r="E42" s="94">
        <v>100</v>
      </c>
      <c r="F42" s="95">
        <f t="shared" si="0"/>
        <v>0</v>
      </c>
      <c r="G42" s="95">
        <f t="shared" si="1"/>
        <v>4458.59</v>
      </c>
      <c r="H42" s="95">
        <f t="shared" si="2"/>
        <v>0</v>
      </c>
      <c r="I42" s="95">
        <f t="shared" si="3"/>
        <v>4458.59</v>
      </c>
    </row>
    <row r="43" spans="1:9" x14ac:dyDescent="0.25">
      <c r="B43" s="96" t="s">
        <v>78</v>
      </c>
      <c r="C43" s="97">
        <f t="shared" ref="C43:I43" si="4">SUM(C9:C42)</f>
        <v>-24004.510000000038</v>
      </c>
      <c r="D43" s="97">
        <f t="shared" si="4"/>
        <v>30857.499999999996</v>
      </c>
      <c r="E43" s="97">
        <f t="shared" si="4"/>
        <v>24539.73</v>
      </c>
      <c r="F43" s="97">
        <f t="shared" si="4"/>
        <v>431253.22000000015</v>
      </c>
      <c r="G43" s="97">
        <f t="shared" si="4"/>
        <v>448939.96</v>
      </c>
      <c r="H43" s="97">
        <f t="shared" si="4"/>
        <v>431253.22000000015</v>
      </c>
      <c r="I43" s="97">
        <f t="shared" si="4"/>
        <v>448939.96</v>
      </c>
    </row>
    <row r="47" spans="1:9" x14ac:dyDescent="0.25">
      <c r="D47" t="s">
        <v>98</v>
      </c>
      <c r="E47" t="s">
        <v>99</v>
      </c>
    </row>
  </sheetData>
  <pageMargins left="0.7" right="0.7" top="0.75" bottom="0.75" header="0.3" footer="0.3"/>
  <pageSetup paperSize="9" scale="73" fitToHeight="10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BB110-B7A7-41FE-8A6A-8DCB1AD5652C}">
  <sheetPr>
    <tabColor theme="9" tint="0.59999389629810485"/>
  </sheetPr>
  <dimension ref="A1:I43"/>
  <sheetViews>
    <sheetView workbookViewId="0">
      <selection activeCell="B18" sqref="B18"/>
    </sheetView>
  </sheetViews>
  <sheetFormatPr baseColWidth="10" defaultRowHeight="15" x14ac:dyDescent="0.25"/>
  <cols>
    <col min="1" max="1" width="40.5703125" bestFit="1" customWidth="1"/>
    <col min="2" max="2" width="35.140625" bestFit="1" customWidth="1"/>
    <col min="3" max="3" width="12.28515625" bestFit="1" customWidth="1"/>
    <col min="4" max="5" width="9.85546875" bestFit="1" customWidth="1"/>
    <col min="6" max="7" width="10.85546875" bestFit="1" customWidth="1"/>
    <col min="8" max="8" width="13.28515625" bestFit="1" customWidth="1"/>
    <col min="9" max="9" width="14.8554687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96</v>
      </c>
    </row>
    <row r="5" spans="1:9" x14ac:dyDescent="0.25">
      <c r="A5" s="84" t="s">
        <v>45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/>
      <c r="E7" s="85"/>
      <c r="F7" s="86"/>
      <c r="G7" s="86"/>
      <c r="H7" s="88"/>
      <c r="I7" s="86"/>
    </row>
    <row r="8" spans="1:9" ht="16.5" thickTop="1" thickBot="1" x14ac:dyDescent="0.3">
      <c r="A8" s="89" t="s">
        <v>48</v>
      </c>
      <c r="B8" s="90" t="s">
        <v>49</v>
      </c>
      <c r="C8" s="91"/>
      <c r="D8" s="91"/>
      <c r="E8" s="91"/>
      <c r="F8" s="92"/>
      <c r="G8" s="92"/>
      <c r="H8" s="92"/>
      <c r="I8" s="92"/>
    </row>
    <row r="9" spans="1:9" ht="15.75" thickTop="1" x14ac:dyDescent="0.25">
      <c r="A9" s="93">
        <v>60000000</v>
      </c>
      <c r="B9" t="s">
        <v>55</v>
      </c>
      <c r="C9" s="94"/>
      <c r="D9" s="94"/>
      <c r="E9" s="94"/>
      <c r="F9" s="95"/>
      <c r="G9" s="95"/>
      <c r="H9" s="95"/>
      <c r="I9" s="95"/>
    </row>
    <row r="10" spans="1:9" x14ac:dyDescent="0.25">
      <c r="A10" s="93">
        <v>60000001</v>
      </c>
      <c r="B10" t="s">
        <v>56</v>
      </c>
      <c r="C10" s="94"/>
      <c r="D10" s="94"/>
      <c r="E10" s="94"/>
      <c r="F10" s="95"/>
      <c r="G10" s="95"/>
      <c r="H10" s="95"/>
      <c r="I10" s="95"/>
    </row>
    <row r="11" spans="1:9" x14ac:dyDescent="0.25">
      <c r="A11" s="93">
        <v>60000002</v>
      </c>
      <c r="B11" t="s">
        <v>57</v>
      </c>
      <c r="C11" s="94"/>
      <c r="D11" s="94"/>
      <c r="E11" s="94"/>
      <c r="F11" s="95"/>
      <c r="G11" s="95"/>
      <c r="H11" s="95"/>
      <c r="I11" s="95"/>
    </row>
    <row r="12" spans="1:9" x14ac:dyDescent="0.25">
      <c r="A12" s="93">
        <v>60200000</v>
      </c>
      <c r="B12" t="s">
        <v>80</v>
      </c>
      <c r="C12" s="94"/>
      <c r="D12" s="94"/>
      <c r="E12" s="94"/>
      <c r="F12" s="95"/>
      <c r="G12" s="95"/>
      <c r="H12" s="95"/>
      <c r="I12" s="95"/>
    </row>
    <row r="13" spans="1:9" x14ac:dyDescent="0.25">
      <c r="A13" s="93">
        <v>60700000</v>
      </c>
      <c r="B13" t="s">
        <v>94</v>
      </c>
      <c r="C13" s="94"/>
      <c r="D13" s="94"/>
      <c r="E13" s="94"/>
      <c r="F13" s="95"/>
      <c r="G13" s="95"/>
      <c r="H13" s="95"/>
      <c r="I13" s="95"/>
    </row>
    <row r="14" spans="1:9" x14ac:dyDescent="0.25">
      <c r="A14" s="93">
        <v>60800000</v>
      </c>
      <c r="B14" t="s">
        <v>81</v>
      </c>
      <c r="C14" s="94"/>
      <c r="D14" s="94"/>
      <c r="E14" s="94"/>
      <c r="F14" s="95"/>
      <c r="G14" s="95"/>
      <c r="H14" s="95"/>
      <c r="I14" s="95"/>
    </row>
    <row r="15" spans="1:9" x14ac:dyDescent="0.25">
      <c r="A15" s="93">
        <v>62100003</v>
      </c>
      <c r="B15" t="s">
        <v>58</v>
      </c>
      <c r="C15" s="94"/>
      <c r="D15" s="94"/>
      <c r="E15" s="94"/>
      <c r="F15" s="95"/>
      <c r="G15" s="95"/>
      <c r="H15" s="95"/>
      <c r="I15" s="95"/>
    </row>
    <row r="16" spans="1:9" x14ac:dyDescent="0.25">
      <c r="A16" s="93">
        <v>62200000</v>
      </c>
      <c r="B16" t="s">
        <v>59</v>
      </c>
      <c r="C16" s="94"/>
      <c r="D16" s="94"/>
      <c r="E16" s="94"/>
      <c r="F16" s="95"/>
      <c r="G16" s="95"/>
      <c r="H16" s="95"/>
      <c r="I16" s="95"/>
    </row>
    <row r="17" spans="1:9" x14ac:dyDescent="0.25">
      <c r="A17" s="93">
        <v>62300000</v>
      </c>
      <c r="B17" t="s">
        <v>60</v>
      </c>
      <c r="C17" s="94"/>
      <c r="D17" s="94"/>
      <c r="E17" s="94"/>
      <c r="F17" s="95"/>
      <c r="G17" s="95"/>
      <c r="H17" s="95"/>
      <c r="I17" s="95"/>
    </row>
    <row r="18" spans="1:9" x14ac:dyDescent="0.25">
      <c r="A18" s="93">
        <v>62500000</v>
      </c>
      <c r="B18" t="s">
        <v>61</v>
      </c>
      <c r="C18" s="94"/>
      <c r="D18" s="94"/>
      <c r="E18" s="94"/>
      <c r="F18" s="95"/>
      <c r="G18" s="95"/>
      <c r="H18" s="95"/>
      <c r="I18" s="95"/>
    </row>
    <row r="19" spans="1:9" x14ac:dyDescent="0.25">
      <c r="A19" s="93">
        <v>62600002</v>
      </c>
      <c r="B19" t="s">
        <v>62</v>
      </c>
      <c r="C19" s="94"/>
      <c r="D19" s="94"/>
      <c r="E19" s="94"/>
      <c r="F19" s="95"/>
      <c r="G19" s="95"/>
      <c r="H19" s="95"/>
      <c r="I19" s="95"/>
    </row>
    <row r="20" spans="1:9" x14ac:dyDescent="0.25">
      <c r="A20" s="93">
        <v>62600003</v>
      </c>
      <c r="B20" t="s">
        <v>63</v>
      </c>
      <c r="C20" s="94"/>
      <c r="D20" s="94"/>
      <c r="E20" s="94"/>
      <c r="F20" s="95"/>
      <c r="G20" s="95"/>
      <c r="H20" s="95"/>
      <c r="I20" s="95"/>
    </row>
    <row r="21" spans="1:9" x14ac:dyDescent="0.25">
      <c r="A21" s="93">
        <v>62700000</v>
      </c>
      <c r="B21" t="s">
        <v>91</v>
      </c>
      <c r="C21" s="94"/>
      <c r="D21" s="94"/>
      <c r="E21" s="94"/>
      <c r="F21" s="95"/>
      <c r="G21" s="95"/>
      <c r="H21" s="95"/>
      <c r="I21" s="95"/>
    </row>
    <row r="22" spans="1:9" x14ac:dyDescent="0.25">
      <c r="A22" s="93">
        <v>62800001</v>
      </c>
      <c r="B22" t="s">
        <v>64</v>
      </c>
      <c r="C22" s="94"/>
      <c r="D22" s="94"/>
      <c r="E22" s="94"/>
      <c r="F22" s="95"/>
      <c r="G22" s="95"/>
      <c r="H22" s="95"/>
      <c r="I22" s="95"/>
    </row>
    <row r="23" spans="1:9" x14ac:dyDescent="0.25">
      <c r="A23" s="93">
        <v>62800002</v>
      </c>
      <c r="B23" t="s">
        <v>65</v>
      </c>
      <c r="C23" s="94"/>
      <c r="D23" s="94"/>
      <c r="E23" s="94"/>
      <c r="F23" s="95"/>
      <c r="G23" s="95"/>
      <c r="H23" s="95"/>
      <c r="I23" s="95"/>
    </row>
    <row r="24" spans="1:9" x14ac:dyDescent="0.25">
      <c r="A24" s="93">
        <v>62800003</v>
      </c>
      <c r="B24" t="s">
        <v>66</v>
      </c>
      <c r="C24" s="94"/>
      <c r="D24" s="94"/>
      <c r="E24" s="94"/>
      <c r="F24" s="95"/>
      <c r="G24" s="95"/>
      <c r="H24" s="95"/>
      <c r="I24" s="95"/>
    </row>
    <row r="25" spans="1:9" x14ac:dyDescent="0.25">
      <c r="A25" s="93">
        <v>62900000</v>
      </c>
      <c r="B25" t="s">
        <v>67</v>
      </c>
      <c r="C25" s="94"/>
      <c r="D25" s="94"/>
      <c r="E25" s="94"/>
      <c r="F25" s="95"/>
      <c r="G25" s="95"/>
      <c r="H25" s="95"/>
      <c r="I25" s="95"/>
    </row>
    <row r="26" spans="1:9" x14ac:dyDescent="0.25">
      <c r="A26" s="93">
        <v>62900001</v>
      </c>
      <c r="B26" t="s">
        <v>68</v>
      </c>
      <c r="C26" s="94"/>
      <c r="D26" s="94"/>
      <c r="E26" s="94"/>
      <c r="F26" s="95"/>
      <c r="G26" s="95"/>
      <c r="H26" s="95"/>
      <c r="I26" s="95"/>
    </row>
    <row r="27" spans="1:9" x14ac:dyDescent="0.25">
      <c r="A27" s="93">
        <v>62900003</v>
      </c>
      <c r="B27" t="s">
        <v>69</v>
      </c>
      <c r="C27" s="94"/>
      <c r="D27" s="94"/>
      <c r="E27" s="94"/>
      <c r="F27" s="95"/>
      <c r="G27" s="95"/>
      <c r="H27" s="95"/>
      <c r="I27" s="95"/>
    </row>
    <row r="28" spans="1:9" x14ac:dyDescent="0.25">
      <c r="A28" s="93">
        <v>62900009</v>
      </c>
      <c r="B28" t="s">
        <v>70</v>
      </c>
      <c r="C28" s="94"/>
      <c r="D28" s="94"/>
      <c r="E28" s="94"/>
      <c r="F28" s="95"/>
      <c r="G28" s="95"/>
      <c r="H28" s="95"/>
      <c r="I28" s="95"/>
    </row>
    <row r="29" spans="1:9" x14ac:dyDescent="0.25">
      <c r="A29" s="93">
        <v>63100000</v>
      </c>
      <c r="B29" t="s">
        <v>82</v>
      </c>
      <c r="C29" s="94"/>
      <c r="D29" s="94"/>
      <c r="E29" s="94"/>
      <c r="F29" s="95"/>
      <c r="G29" s="95"/>
      <c r="H29" s="95"/>
      <c r="I29" s="95"/>
    </row>
    <row r="30" spans="1:9" x14ac:dyDescent="0.25">
      <c r="A30" s="93">
        <v>64000000</v>
      </c>
      <c r="B30" t="s">
        <v>71</v>
      </c>
      <c r="C30" s="94"/>
      <c r="D30" s="94"/>
      <c r="E30" s="94"/>
      <c r="F30" s="95"/>
      <c r="G30" s="95"/>
      <c r="H30" s="95"/>
      <c r="I30" s="95"/>
    </row>
    <row r="31" spans="1:9" x14ac:dyDescent="0.25">
      <c r="A31" s="93">
        <v>64000001</v>
      </c>
      <c r="B31" t="s">
        <v>72</v>
      </c>
      <c r="C31" s="94"/>
      <c r="D31" s="94"/>
      <c r="E31" s="94"/>
      <c r="F31" s="95"/>
      <c r="G31" s="95"/>
      <c r="H31" s="95"/>
      <c r="I31" s="95"/>
    </row>
    <row r="32" spans="1:9" x14ac:dyDescent="0.25">
      <c r="A32" s="93">
        <v>64200000</v>
      </c>
      <c r="B32" t="s">
        <v>73</v>
      </c>
      <c r="C32" s="94"/>
      <c r="D32" s="94"/>
      <c r="E32" s="94"/>
      <c r="F32" s="95"/>
      <c r="G32" s="95"/>
      <c r="H32" s="95"/>
      <c r="I32" s="95"/>
    </row>
    <row r="33" spans="1:9" x14ac:dyDescent="0.25">
      <c r="A33" s="93">
        <v>66200000</v>
      </c>
      <c r="B33" t="s">
        <v>97</v>
      </c>
      <c r="C33" s="94"/>
      <c r="D33" s="94"/>
      <c r="E33" s="94"/>
      <c r="F33" s="95"/>
      <c r="G33" s="95"/>
      <c r="H33" s="95"/>
      <c r="I33" s="95"/>
    </row>
    <row r="34" spans="1:9" x14ac:dyDescent="0.25">
      <c r="A34" s="93">
        <v>66230000</v>
      </c>
      <c r="B34" t="s">
        <v>83</v>
      </c>
      <c r="C34" s="94"/>
      <c r="D34" s="94"/>
      <c r="E34" s="94"/>
      <c r="F34" s="95"/>
      <c r="G34" s="95"/>
      <c r="H34" s="95"/>
      <c r="I34" s="95"/>
    </row>
    <row r="35" spans="1:9" x14ac:dyDescent="0.25">
      <c r="A35" s="93">
        <v>66230001</v>
      </c>
      <c r="B35" t="s">
        <v>74</v>
      </c>
      <c r="C35" s="94"/>
      <c r="D35" s="94"/>
      <c r="E35" s="94"/>
      <c r="F35" s="95"/>
      <c r="G35" s="95"/>
      <c r="H35" s="95"/>
      <c r="I35" s="95"/>
    </row>
    <row r="36" spans="1:9" x14ac:dyDescent="0.25">
      <c r="A36" s="93">
        <v>66230002</v>
      </c>
      <c r="B36" t="s">
        <v>129</v>
      </c>
      <c r="C36" s="94"/>
      <c r="D36" s="94"/>
      <c r="E36" s="94"/>
      <c r="F36" s="95"/>
      <c r="G36" s="95"/>
      <c r="H36" s="95"/>
      <c r="I36" s="95"/>
    </row>
    <row r="37" spans="1:9" x14ac:dyDescent="0.25">
      <c r="A37" s="93">
        <v>66230006</v>
      </c>
      <c r="B37" t="s">
        <v>130</v>
      </c>
      <c r="C37" s="94"/>
      <c r="D37" s="94"/>
      <c r="E37" s="94"/>
      <c r="F37" s="95"/>
      <c r="G37" s="95"/>
      <c r="H37" s="95"/>
      <c r="I37" s="95"/>
    </row>
    <row r="38" spans="1:9" x14ac:dyDescent="0.25">
      <c r="A38" s="93">
        <v>70000000</v>
      </c>
      <c r="B38" t="s">
        <v>76</v>
      </c>
      <c r="C38" s="94"/>
      <c r="D38" s="94"/>
      <c r="E38" s="94"/>
      <c r="F38" s="95"/>
      <c r="G38" s="95"/>
      <c r="H38" s="95"/>
      <c r="I38" s="95"/>
    </row>
    <row r="39" spans="1:9" x14ac:dyDescent="0.25">
      <c r="A39" s="93">
        <v>70800000</v>
      </c>
      <c r="B39" t="s">
        <v>77</v>
      </c>
      <c r="C39" s="94"/>
      <c r="D39" s="94"/>
      <c r="E39" s="94"/>
      <c r="F39" s="95"/>
      <c r="G39" s="95"/>
      <c r="H39" s="95"/>
      <c r="I39" s="95"/>
    </row>
    <row r="40" spans="1:9" x14ac:dyDescent="0.25">
      <c r="A40" s="93">
        <v>76900000</v>
      </c>
      <c r="B40" t="s">
        <v>85</v>
      </c>
      <c r="C40" s="94"/>
      <c r="D40" s="94"/>
      <c r="E40" s="94"/>
      <c r="F40" s="95"/>
      <c r="G40" s="95"/>
      <c r="H40" s="95"/>
      <c r="I40" s="95"/>
    </row>
    <row r="41" spans="1:9" x14ac:dyDescent="0.25">
      <c r="A41" s="93">
        <v>77100000</v>
      </c>
      <c r="B41" t="s">
        <v>88</v>
      </c>
      <c r="C41" s="94"/>
      <c r="D41" s="94"/>
      <c r="E41" s="94"/>
      <c r="F41" s="95"/>
      <c r="G41" s="95"/>
      <c r="H41" s="95"/>
      <c r="I41" s="95"/>
    </row>
    <row r="42" spans="1:9" x14ac:dyDescent="0.25">
      <c r="A42" s="93">
        <v>77800000</v>
      </c>
      <c r="B42" t="s">
        <v>89</v>
      </c>
      <c r="C42" s="94"/>
      <c r="D42" s="94"/>
      <c r="E42" s="94"/>
      <c r="F42" s="95"/>
      <c r="G42" s="95"/>
      <c r="H42" s="95"/>
      <c r="I42" s="95"/>
    </row>
    <row r="43" spans="1:9" x14ac:dyDescent="0.25">
      <c r="B43" s="96" t="s">
        <v>78</v>
      </c>
      <c r="C43" s="97"/>
      <c r="D43" s="97"/>
      <c r="E43" s="97"/>
      <c r="F43" s="97"/>
      <c r="G43" s="97"/>
      <c r="H43" s="97"/>
      <c r="I43" s="9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7EC2F-0262-4C72-A049-0DD6BD68F142}">
  <sheetPr>
    <tabColor theme="9" tint="0.59999389629810485"/>
  </sheetPr>
  <dimension ref="A1:B32"/>
  <sheetViews>
    <sheetView workbookViewId="0">
      <selection activeCell="B18" sqref="B18"/>
    </sheetView>
  </sheetViews>
  <sheetFormatPr baseColWidth="10" defaultRowHeight="15" x14ac:dyDescent="0.25"/>
  <cols>
    <col min="1" max="1" width="33.85546875" bestFit="1" customWidth="1"/>
    <col min="2" max="2" width="32.140625" bestFit="1" customWidth="1"/>
  </cols>
  <sheetData>
    <row r="1" spans="1:2" ht="23.25" x14ac:dyDescent="0.35">
      <c r="A1" s="83" t="s">
        <v>42</v>
      </c>
    </row>
    <row r="3" spans="1:2" x14ac:dyDescent="0.25">
      <c r="A3" s="84"/>
    </row>
    <row r="4" spans="1:2" x14ac:dyDescent="0.25">
      <c r="A4" s="84"/>
    </row>
    <row r="5" spans="1:2" x14ac:dyDescent="0.25">
      <c r="A5" s="84" t="s">
        <v>45</v>
      </c>
    </row>
    <row r="7" spans="1:2" ht="15.75" thickBot="1" x14ac:dyDescent="0.3"/>
    <row r="8" spans="1:2" ht="16.5" thickTop="1" thickBot="1" x14ac:dyDescent="0.3">
      <c r="A8" s="89" t="s">
        <v>48</v>
      </c>
      <c r="B8" s="90" t="s">
        <v>49</v>
      </c>
    </row>
    <row r="9" spans="1:2" ht="15.75" thickTop="1" x14ac:dyDescent="0.25">
      <c r="A9" s="99">
        <v>60000000</v>
      </c>
      <c r="B9" s="100" t="s">
        <v>55</v>
      </c>
    </row>
    <row r="10" spans="1:2" x14ac:dyDescent="0.25">
      <c r="A10" s="99">
        <v>60000001</v>
      </c>
      <c r="B10" s="100" t="s">
        <v>56</v>
      </c>
    </row>
    <row r="11" spans="1:2" x14ac:dyDescent="0.25">
      <c r="A11" s="99">
        <v>60000002</v>
      </c>
      <c r="B11" s="100" t="s">
        <v>57</v>
      </c>
    </row>
    <row r="12" spans="1:2" x14ac:dyDescent="0.25">
      <c r="A12" s="99">
        <v>62100003</v>
      </c>
      <c r="B12" s="100" t="s">
        <v>58</v>
      </c>
    </row>
    <row r="13" spans="1:2" x14ac:dyDescent="0.25">
      <c r="A13" s="98">
        <v>62200000</v>
      </c>
      <c r="B13" s="100" t="s">
        <v>59</v>
      </c>
    </row>
    <row r="14" spans="1:2" x14ac:dyDescent="0.25">
      <c r="A14" s="98">
        <v>62300000</v>
      </c>
      <c r="B14" s="100" t="s">
        <v>60</v>
      </c>
    </row>
    <row r="15" spans="1:2" x14ac:dyDescent="0.25">
      <c r="A15" s="98">
        <v>62500000</v>
      </c>
      <c r="B15" s="100" t="s">
        <v>61</v>
      </c>
    </row>
    <row r="16" spans="1:2" x14ac:dyDescent="0.25">
      <c r="A16" s="98">
        <v>62600002</v>
      </c>
      <c r="B16" s="100" t="s">
        <v>62</v>
      </c>
    </row>
    <row r="17" spans="1:2" x14ac:dyDescent="0.25">
      <c r="A17" s="98">
        <v>62600003</v>
      </c>
      <c r="B17" s="100" t="s">
        <v>63</v>
      </c>
    </row>
    <row r="18" spans="1:2" x14ac:dyDescent="0.25">
      <c r="A18" s="98">
        <v>62800001</v>
      </c>
      <c r="B18" s="100" t="s">
        <v>64</v>
      </c>
    </row>
    <row r="19" spans="1:2" x14ac:dyDescent="0.25">
      <c r="A19" s="98">
        <v>62800002</v>
      </c>
      <c r="B19" s="100" t="s">
        <v>65</v>
      </c>
    </row>
    <row r="20" spans="1:2" x14ac:dyDescent="0.25">
      <c r="A20" s="98">
        <v>62800003</v>
      </c>
      <c r="B20" s="100" t="s">
        <v>66</v>
      </c>
    </row>
    <row r="21" spans="1:2" x14ac:dyDescent="0.25">
      <c r="A21" s="98">
        <v>62900000</v>
      </c>
      <c r="B21" s="100" t="s">
        <v>67</v>
      </c>
    </row>
    <row r="22" spans="1:2" x14ac:dyDescent="0.25">
      <c r="A22" s="98">
        <v>62900001</v>
      </c>
      <c r="B22" s="100" t="s">
        <v>68</v>
      </c>
    </row>
    <row r="23" spans="1:2" x14ac:dyDescent="0.25">
      <c r="A23" s="98">
        <v>62900003</v>
      </c>
      <c r="B23" s="100" t="s">
        <v>69</v>
      </c>
    </row>
    <row r="24" spans="1:2" x14ac:dyDescent="0.25">
      <c r="A24" s="98">
        <v>62900009</v>
      </c>
      <c r="B24" s="100" t="s">
        <v>70</v>
      </c>
    </row>
    <row r="25" spans="1:2" x14ac:dyDescent="0.25">
      <c r="A25" s="99">
        <v>64000000</v>
      </c>
      <c r="B25" s="100" t="s">
        <v>71</v>
      </c>
    </row>
    <row r="26" spans="1:2" x14ac:dyDescent="0.25">
      <c r="A26" s="99">
        <v>64000001</v>
      </c>
      <c r="B26" s="100" t="s">
        <v>72</v>
      </c>
    </row>
    <row r="27" spans="1:2" x14ac:dyDescent="0.25">
      <c r="A27" s="98">
        <v>64200000</v>
      </c>
      <c r="B27" s="100" t="s">
        <v>73</v>
      </c>
    </row>
    <row r="28" spans="1:2" x14ac:dyDescent="0.25">
      <c r="A28" s="98">
        <v>66230001</v>
      </c>
      <c r="B28" s="100" t="s">
        <v>74</v>
      </c>
    </row>
    <row r="29" spans="1:2" x14ac:dyDescent="0.25">
      <c r="A29" s="98">
        <v>66230006</v>
      </c>
      <c r="B29" s="100" t="s">
        <v>128</v>
      </c>
    </row>
    <row r="30" spans="1:2" x14ac:dyDescent="0.25">
      <c r="A30" s="99">
        <v>70000000</v>
      </c>
      <c r="B30" s="100" t="s">
        <v>76</v>
      </c>
    </row>
    <row r="31" spans="1:2" x14ac:dyDescent="0.25">
      <c r="A31" s="99">
        <v>70800000</v>
      </c>
      <c r="B31" s="100" t="s">
        <v>77</v>
      </c>
    </row>
    <row r="32" spans="1:2" x14ac:dyDescent="0.25">
      <c r="B32" s="96" t="s">
        <v>78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22B68-DCB7-4CA7-9656-DB5C9659BD72}">
  <sheetPr>
    <tabColor theme="9" tint="0.59999389629810485"/>
  </sheetPr>
  <dimension ref="A1:B32"/>
  <sheetViews>
    <sheetView workbookViewId="0">
      <selection activeCell="B18" sqref="B18"/>
    </sheetView>
  </sheetViews>
  <sheetFormatPr baseColWidth="10" defaultRowHeight="15" x14ac:dyDescent="0.25"/>
  <cols>
    <col min="1" max="1" width="33.85546875" bestFit="1" customWidth="1"/>
    <col min="2" max="2" width="32.140625" bestFit="1" customWidth="1"/>
  </cols>
  <sheetData>
    <row r="1" spans="1:2" ht="23.25" x14ac:dyDescent="0.35">
      <c r="A1" s="83" t="s">
        <v>42</v>
      </c>
    </row>
    <row r="3" spans="1:2" x14ac:dyDescent="0.25">
      <c r="A3" s="84"/>
    </row>
    <row r="4" spans="1:2" x14ac:dyDescent="0.25">
      <c r="A4" s="84"/>
    </row>
    <row r="5" spans="1:2" x14ac:dyDescent="0.25">
      <c r="A5" s="84" t="s">
        <v>45</v>
      </c>
    </row>
    <row r="7" spans="1:2" ht="15.75" thickBot="1" x14ac:dyDescent="0.3"/>
    <row r="8" spans="1:2" ht="16.5" thickTop="1" thickBot="1" x14ac:dyDescent="0.3">
      <c r="A8" s="89" t="s">
        <v>48</v>
      </c>
      <c r="B8" s="90" t="s">
        <v>49</v>
      </c>
    </row>
    <row r="9" spans="1:2" ht="15.75" thickTop="1" x14ac:dyDescent="0.25">
      <c r="A9" s="101">
        <v>60000000</v>
      </c>
      <c r="B9" s="102" t="s">
        <v>55</v>
      </c>
    </row>
    <row r="10" spans="1:2" x14ac:dyDescent="0.25">
      <c r="A10" s="101">
        <v>60000001</v>
      </c>
      <c r="B10" s="102" t="s">
        <v>56</v>
      </c>
    </row>
    <row r="11" spans="1:2" x14ac:dyDescent="0.25">
      <c r="A11" s="101">
        <v>60000002</v>
      </c>
      <c r="B11" s="102" t="s">
        <v>57</v>
      </c>
    </row>
    <row r="12" spans="1:2" x14ac:dyDescent="0.25">
      <c r="A12" s="101">
        <v>62100003</v>
      </c>
      <c r="B12" s="102" t="s">
        <v>58</v>
      </c>
    </row>
    <row r="13" spans="1:2" x14ac:dyDescent="0.25">
      <c r="A13" s="101">
        <v>62200000</v>
      </c>
      <c r="B13" s="102" t="s">
        <v>59</v>
      </c>
    </row>
    <row r="14" spans="1:2" x14ac:dyDescent="0.25">
      <c r="A14" s="101">
        <v>62300000</v>
      </c>
      <c r="B14" s="102" t="s">
        <v>60</v>
      </c>
    </row>
    <row r="15" spans="1:2" x14ac:dyDescent="0.25">
      <c r="A15" s="101">
        <v>62500000</v>
      </c>
      <c r="B15" s="102" t="s">
        <v>61</v>
      </c>
    </row>
    <row r="16" spans="1:2" x14ac:dyDescent="0.25">
      <c r="A16" s="101">
        <v>62600002</v>
      </c>
      <c r="B16" s="102" t="s">
        <v>62</v>
      </c>
    </row>
    <row r="17" spans="1:2" x14ac:dyDescent="0.25">
      <c r="A17" s="101">
        <v>62600003</v>
      </c>
      <c r="B17" s="102" t="s">
        <v>63</v>
      </c>
    </row>
    <row r="18" spans="1:2" x14ac:dyDescent="0.25">
      <c r="A18" s="101">
        <v>62800001</v>
      </c>
      <c r="B18" s="102" t="s">
        <v>64</v>
      </c>
    </row>
    <row r="19" spans="1:2" x14ac:dyDescent="0.25">
      <c r="A19" s="101">
        <v>62800002</v>
      </c>
      <c r="B19" s="102" t="s">
        <v>65</v>
      </c>
    </row>
    <row r="20" spans="1:2" x14ac:dyDescent="0.25">
      <c r="A20" s="101">
        <v>62800003</v>
      </c>
      <c r="B20" s="102" t="s">
        <v>66</v>
      </c>
    </row>
    <row r="21" spans="1:2" x14ac:dyDescent="0.25">
      <c r="A21" s="101">
        <v>62900000</v>
      </c>
      <c r="B21" s="102" t="s">
        <v>67</v>
      </c>
    </row>
    <row r="22" spans="1:2" x14ac:dyDescent="0.25">
      <c r="A22" s="101">
        <v>62900001</v>
      </c>
      <c r="B22" s="102" t="s">
        <v>68</v>
      </c>
    </row>
    <row r="23" spans="1:2" x14ac:dyDescent="0.25">
      <c r="A23" s="101">
        <v>62900003</v>
      </c>
      <c r="B23" s="102" t="s">
        <v>69</v>
      </c>
    </row>
    <row r="24" spans="1:2" x14ac:dyDescent="0.25">
      <c r="A24" s="101">
        <v>62900009</v>
      </c>
      <c r="B24" s="102" t="s">
        <v>70</v>
      </c>
    </row>
    <row r="25" spans="1:2" x14ac:dyDescent="0.25">
      <c r="A25" s="101">
        <v>64000000</v>
      </c>
      <c r="B25" s="102" t="s">
        <v>71</v>
      </c>
    </row>
    <row r="26" spans="1:2" x14ac:dyDescent="0.25">
      <c r="A26" s="101">
        <v>64000001</v>
      </c>
      <c r="B26" s="102" t="s">
        <v>72</v>
      </c>
    </row>
    <row r="27" spans="1:2" x14ac:dyDescent="0.25">
      <c r="A27" s="101">
        <v>64200000</v>
      </c>
      <c r="B27" s="102" t="s">
        <v>73</v>
      </c>
    </row>
    <row r="28" spans="1:2" x14ac:dyDescent="0.25">
      <c r="A28" s="101">
        <v>66230001</v>
      </c>
      <c r="B28" s="102" t="s">
        <v>74</v>
      </c>
    </row>
    <row r="29" spans="1:2" x14ac:dyDescent="0.25">
      <c r="A29" s="101">
        <v>66230006</v>
      </c>
      <c r="B29" s="102" t="s">
        <v>128</v>
      </c>
    </row>
    <row r="30" spans="1:2" x14ac:dyDescent="0.25">
      <c r="A30" s="101">
        <v>70000000</v>
      </c>
      <c r="B30" s="102" t="s">
        <v>76</v>
      </c>
    </row>
    <row r="31" spans="1:2" x14ac:dyDescent="0.25">
      <c r="A31" s="101">
        <v>70800000</v>
      </c>
      <c r="B31" s="102" t="s">
        <v>77</v>
      </c>
    </row>
    <row r="32" spans="1:2" x14ac:dyDescent="0.25">
      <c r="B32" s="96" t="s">
        <v>78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72C04-AF90-4D60-B11A-AFEC50D8C3BD}">
  <sheetPr>
    <pageSetUpPr fitToPage="1"/>
  </sheetPr>
  <dimension ref="A1:I36"/>
  <sheetViews>
    <sheetView workbookViewId="0">
      <pane xSplit="2" topLeftCell="C1" activePane="topRight" state="frozen"/>
      <selection activeCell="B18" sqref="B18"/>
      <selection pane="topRight" activeCell="B18" sqref="B18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7" width="9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113</v>
      </c>
    </row>
    <row r="5" spans="1:9" x14ac:dyDescent="0.25">
      <c r="A5" s="84" t="s">
        <v>45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46</v>
      </c>
      <c r="E7" s="85"/>
      <c r="F7" s="86"/>
      <c r="G7" s="86"/>
      <c r="H7" s="88" t="s">
        <v>47</v>
      </c>
      <c r="I7" s="86"/>
    </row>
    <row r="8" spans="1:9" ht="16.5" thickTop="1" thickBot="1" x14ac:dyDescent="0.3">
      <c r="A8" s="89" t="s">
        <v>48</v>
      </c>
      <c r="B8" s="90" t="s">
        <v>49</v>
      </c>
      <c r="C8" s="91" t="s">
        <v>50</v>
      </c>
      <c r="D8" s="91" t="s">
        <v>51</v>
      </c>
      <c r="E8" s="91" t="s">
        <v>52</v>
      </c>
      <c r="F8" s="92" t="s">
        <v>51</v>
      </c>
      <c r="G8" s="92" t="s">
        <v>52</v>
      </c>
      <c r="H8" s="92" t="s">
        <v>53</v>
      </c>
      <c r="I8" s="92" t="s">
        <v>54</v>
      </c>
    </row>
    <row r="9" spans="1:9" ht="15.75" thickTop="1" x14ac:dyDescent="0.25">
      <c r="A9" s="93">
        <v>60000000</v>
      </c>
      <c r="B9" t="s">
        <v>55</v>
      </c>
      <c r="C9" s="94">
        <v>0</v>
      </c>
      <c r="D9" s="94">
        <v>33876.400000000001</v>
      </c>
      <c r="E9" s="94">
        <v>0</v>
      </c>
      <c r="F9" s="95">
        <f t="shared" ref="F9:F35" si="0">IF(C9&gt;0,C9+D9,D9)</f>
        <v>33876.400000000001</v>
      </c>
      <c r="G9" s="95">
        <f t="shared" ref="G9:G35" si="1">IF(C9&lt;0,0-C9+E9,E9)</f>
        <v>0</v>
      </c>
      <c r="H9" s="95">
        <f t="shared" ref="H9:H35" si="2">IF(F9-G9&gt;0,F9-G9,0)</f>
        <v>33876.400000000001</v>
      </c>
      <c r="I9" s="95">
        <f t="shared" ref="I9:I35" si="3">IF(G9-F9&gt;0,G9-F9,0)</f>
        <v>0</v>
      </c>
    </row>
    <row r="10" spans="1:9" x14ac:dyDescent="0.25">
      <c r="A10" s="93">
        <v>60000001</v>
      </c>
      <c r="B10" t="s">
        <v>56</v>
      </c>
      <c r="C10" s="94">
        <v>0</v>
      </c>
      <c r="D10" s="94">
        <v>524.96</v>
      </c>
      <c r="E10" s="94">
        <v>0</v>
      </c>
      <c r="F10" s="95">
        <f t="shared" si="0"/>
        <v>524.96</v>
      </c>
      <c r="G10" s="95">
        <f t="shared" si="1"/>
        <v>0</v>
      </c>
      <c r="H10" s="95">
        <f t="shared" si="2"/>
        <v>524.96</v>
      </c>
      <c r="I10" s="95">
        <f t="shared" si="3"/>
        <v>0</v>
      </c>
    </row>
    <row r="11" spans="1:9" x14ac:dyDescent="0.25">
      <c r="A11" s="93">
        <v>60000002</v>
      </c>
      <c r="B11" t="s">
        <v>57</v>
      </c>
      <c r="C11" s="94">
        <v>0</v>
      </c>
      <c r="D11" s="94">
        <v>547.15</v>
      </c>
      <c r="E11" s="94">
        <v>0</v>
      </c>
      <c r="F11" s="95">
        <f t="shared" si="0"/>
        <v>547.15</v>
      </c>
      <c r="G11" s="95">
        <f t="shared" si="1"/>
        <v>0</v>
      </c>
      <c r="H11" s="95">
        <f t="shared" si="2"/>
        <v>547.15</v>
      </c>
      <c r="I11" s="95">
        <f t="shared" si="3"/>
        <v>0</v>
      </c>
    </row>
    <row r="12" spans="1:9" x14ac:dyDescent="0.25">
      <c r="A12" s="93">
        <v>60200000</v>
      </c>
      <c r="B12" t="s">
        <v>80</v>
      </c>
      <c r="C12" s="94">
        <v>0</v>
      </c>
      <c r="D12" s="94">
        <v>9.9600000000000009</v>
      </c>
      <c r="E12" s="94">
        <v>0</v>
      </c>
      <c r="F12" s="95">
        <f t="shared" si="0"/>
        <v>9.9600000000000009</v>
      </c>
      <c r="G12" s="95">
        <f t="shared" si="1"/>
        <v>0</v>
      </c>
      <c r="H12" s="95">
        <f t="shared" si="2"/>
        <v>9.9600000000000009</v>
      </c>
      <c r="I12" s="95">
        <f t="shared" si="3"/>
        <v>0</v>
      </c>
    </row>
    <row r="13" spans="1:9" x14ac:dyDescent="0.25">
      <c r="A13" s="93">
        <v>60700000</v>
      </c>
      <c r="B13" t="s">
        <v>94</v>
      </c>
      <c r="C13" s="94">
        <v>0</v>
      </c>
      <c r="D13" s="94">
        <v>870</v>
      </c>
      <c r="E13" s="94">
        <v>0</v>
      </c>
      <c r="F13" s="95">
        <f t="shared" si="0"/>
        <v>870</v>
      </c>
      <c r="G13" s="95">
        <f t="shared" si="1"/>
        <v>0</v>
      </c>
      <c r="H13" s="95">
        <f t="shared" si="2"/>
        <v>870</v>
      </c>
      <c r="I13" s="95">
        <f t="shared" si="3"/>
        <v>0</v>
      </c>
    </row>
    <row r="14" spans="1:9" x14ac:dyDescent="0.25">
      <c r="A14" s="93">
        <v>60800000</v>
      </c>
      <c r="B14" t="s">
        <v>81</v>
      </c>
      <c r="C14" s="94">
        <v>0</v>
      </c>
      <c r="D14" s="94">
        <v>0</v>
      </c>
      <c r="E14" s="94">
        <v>33.6</v>
      </c>
      <c r="F14" s="95">
        <f t="shared" si="0"/>
        <v>0</v>
      </c>
      <c r="G14" s="95">
        <f t="shared" si="1"/>
        <v>33.6</v>
      </c>
      <c r="H14" s="95">
        <f t="shared" si="2"/>
        <v>0</v>
      </c>
      <c r="I14" s="95">
        <f t="shared" si="3"/>
        <v>33.6</v>
      </c>
    </row>
    <row r="15" spans="1:9" x14ac:dyDescent="0.25">
      <c r="A15" s="93">
        <v>62100003</v>
      </c>
      <c r="B15" t="s">
        <v>58</v>
      </c>
      <c r="C15" s="94">
        <v>0</v>
      </c>
      <c r="D15" s="94">
        <v>330</v>
      </c>
      <c r="E15" s="94">
        <v>0</v>
      </c>
      <c r="F15" s="95">
        <f t="shared" si="0"/>
        <v>330</v>
      </c>
      <c r="G15" s="95">
        <f t="shared" si="1"/>
        <v>0</v>
      </c>
      <c r="H15" s="95">
        <f t="shared" si="2"/>
        <v>330</v>
      </c>
      <c r="I15" s="95">
        <f t="shared" si="3"/>
        <v>0</v>
      </c>
    </row>
    <row r="16" spans="1:9" x14ac:dyDescent="0.25">
      <c r="A16" s="93">
        <v>62200000</v>
      </c>
      <c r="B16" t="s">
        <v>59</v>
      </c>
      <c r="C16" s="94">
        <v>0</v>
      </c>
      <c r="D16" s="94">
        <v>6542.15</v>
      </c>
      <c r="E16" s="94">
        <v>0</v>
      </c>
      <c r="F16" s="95">
        <f t="shared" si="0"/>
        <v>6542.15</v>
      </c>
      <c r="G16" s="95">
        <f t="shared" si="1"/>
        <v>0</v>
      </c>
      <c r="H16" s="95">
        <f t="shared" si="2"/>
        <v>6542.15</v>
      </c>
      <c r="I16" s="95">
        <f t="shared" si="3"/>
        <v>0</v>
      </c>
    </row>
    <row r="17" spans="1:9" x14ac:dyDescent="0.25">
      <c r="A17" s="93">
        <v>62300000</v>
      </c>
      <c r="B17" t="s">
        <v>60</v>
      </c>
      <c r="C17" s="94">
        <v>0</v>
      </c>
      <c r="D17" s="94">
        <v>952.73</v>
      </c>
      <c r="E17" s="94">
        <v>0</v>
      </c>
      <c r="F17" s="95">
        <f t="shared" si="0"/>
        <v>952.73</v>
      </c>
      <c r="G17" s="95">
        <f t="shared" si="1"/>
        <v>0</v>
      </c>
      <c r="H17" s="95">
        <f t="shared" si="2"/>
        <v>952.73</v>
      </c>
      <c r="I17" s="95">
        <f t="shared" si="3"/>
        <v>0</v>
      </c>
    </row>
    <row r="18" spans="1:9" x14ac:dyDescent="0.25">
      <c r="A18" s="93">
        <v>62500000</v>
      </c>
      <c r="B18" t="s">
        <v>61</v>
      </c>
      <c r="C18" s="94">
        <v>0</v>
      </c>
      <c r="D18" s="94">
        <v>321.27999999999997</v>
      </c>
      <c r="E18" s="94">
        <v>0</v>
      </c>
      <c r="F18" s="95">
        <f t="shared" si="0"/>
        <v>321.27999999999997</v>
      </c>
      <c r="G18" s="95">
        <f t="shared" si="1"/>
        <v>0</v>
      </c>
      <c r="H18" s="95">
        <f t="shared" si="2"/>
        <v>321.27999999999997</v>
      </c>
      <c r="I18" s="95">
        <f t="shared" si="3"/>
        <v>0</v>
      </c>
    </row>
    <row r="19" spans="1:9" x14ac:dyDescent="0.25">
      <c r="A19" s="93">
        <v>62600002</v>
      </c>
      <c r="B19" t="s">
        <v>62</v>
      </c>
      <c r="C19" s="94">
        <v>0</v>
      </c>
      <c r="D19" s="94">
        <v>21.33</v>
      </c>
      <c r="E19" s="94">
        <v>0</v>
      </c>
      <c r="F19" s="95">
        <f t="shared" si="0"/>
        <v>21.33</v>
      </c>
      <c r="G19" s="95">
        <f t="shared" si="1"/>
        <v>0</v>
      </c>
      <c r="H19" s="95">
        <f t="shared" si="2"/>
        <v>21.33</v>
      </c>
      <c r="I19" s="95">
        <f t="shared" si="3"/>
        <v>0</v>
      </c>
    </row>
    <row r="20" spans="1:9" x14ac:dyDescent="0.25">
      <c r="A20" s="93">
        <v>62600003</v>
      </c>
      <c r="B20" t="s">
        <v>63</v>
      </c>
      <c r="C20" s="94">
        <v>0</v>
      </c>
      <c r="D20" s="94">
        <v>43.29</v>
      </c>
      <c r="E20" s="94">
        <v>0</v>
      </c>
      <c r="F20" s="95">
        <f t="shared" si="0"/>
        <v>43.29</v>
      </c>
      <c r="G20" s="95">
        <f t="shared" si="1"/>
        <v>0</v>
      </c>
      <c r="H20" s="95">
        <f t="shared" si="2"/>
        <v>43.29</v>
      </c>
      <c r="I20" s="95">
        <f t="shared" si="3"/>
        <v>0</v>
      </c>
    </row>
    <row r="21" spans="1:9" x14ac:dyDescent="0.25">
      <c r="A21" s="93">
        <v>62800001</v>
      </c>
      <c r="B21" t="s">
        <v>64</v>
      </c>
      <c r="C21" s="94">
        <v>0</v>
      </c>
      <c r="D21" s="94">
        <v>500.76</v>
      </c>
      <c r="E21" s="94">
        <v>0</v>
      </c>
      <c r="F21" s="95">
        <f t="shared" si="0"/>
        <v>500.76</v>
      </c>
      <c r="G21" s="95">
        <f t="shared" si="1"/>
        <v>0</v>
      </c>
      <c r="H21" s="95">
        <f t="shared" si="2"/>
        <v>500.76</v>
      </c>
      <c r="I21" s="95">
        <f t="shared" si="3"/>
        <v>0</v>
      </c>
    </row>
    <row r="22" spans="1:9" x14ac:dyDescent="0.25">
      <c r="A22" s="93">
        <v>62800002</v>
      </c>
      <c r="B22" t="s">
        <v>65</v>
      </c>
      <c r="C22" s="94">
        <v>0</v>
      </c>
      <c r="D22" s="94">
        <v>183.74</v>
      </c>
      <c r="E22" s="94">
        <v>0</v>
      </c>
      <c r="F22" s="95">
        <f t="shared" si="0"/>
        <v>183.74</v>
      </c>
      <c r="G22" s="95">
        <f t="shared" si="1"/>
        <v>0</v>
      </c>
      <c r="H22" s="95">
        <f t="shared" si="2"/>
        <v>183.74</v>
      </c>
      <c r="I22" s="95">
        <f t="shared" si="3"/>
        <v>0</v>
      </c>
    </row>
    <row r="23" spans="1:9" x14ac:dyDescent="0.25">
      <c r="A23" s="93">
        <v>62800003</v>
      </c>
      <c r="B23" t="s">
        <v>66</v>
      </c>
      <c r="C23" s="94">
        <v>0</v>
      </c>
      <c r="D23" s="94">
        <v>177.13</v>
      </c>
      <c r="E23" s="94">
        <v>0</v>
      </c>
      <c r="F23" s="95">
        <f t="shared" si="0"/>
        <v>177.13</v>
      </c>
      <c r="G23" s="95">
        <f t="shared" si="1"/>
        <v>0</v>
      </c>
      <c r="H23" s="95">
        <f t="shared" si="2"/>
        <v>177.13</v>
      </c>
      <c r="I23" s="95">
        <f t="shared" si="3"/>
        <v>0</v>
      </c>
    </row>
    <row r="24" spans="1:9" x14ac:dyDescent="0.25">
      <c r="A24" s="93">
        <v>62900000</v>
      </c>
      <c r="B24" t="s">
        <v>67</v>
      </c>
      <c r="C24" s="94">
        <v>0</v>
      </c>
      <c r="D24" s="94">
        <v>1351.52</v>
      </c>
      <c r="E24" s="94">
        <v>0</v>
      </c>
      <c r="F24" s="95">
        <f t="shared" si="0"/>
        <v>1351.52</v>
      </c>
      <c r="G24" s="95">
        <f t="shared" si="1"/>
        <v>0</v>
      </c>
      <c r="H24" s="95">
        <f t="shared" si="2"/>
        <v>1351.52</v>
      </c>
      <c r="I24" s="95">
        <f t="shared" si="3"/>
        <v>0</v>
      </c>
    </row>
    <row r="25" spans="1:9" x14ac:dyDescent="0.25">
      <c r="A25" s="93">
        <v>62900001</v>
      </c>
      <c r="B25" t="s">
        <v>68</v>
      </c>
      <c r="C25" s="94">
        <v>0</v>
      </c>
      <c r="D25" s="94">
        <v>40.89</v>
      </c>
      <c r="E25" s="94">
        <v>0</v>
      </c>
      <c r="F25" s="95">
        <f t="shared" si="0"/>
        <v>40.89</v>
      </c>
      <c r="G25" s="95">
        <f t="shared" si="1"/>
        <v>0</v>
      </c>
      <c r="H25" s="95">
        <f t="shared" si="2"/>
        <v>40.89</v>
      </c>
      <c r="I25" s="95">
        <f t="shared" si="3"/>
        <v>0</v>
      </c>
    </row>
    <row r="26" spans="1:9" x14ac:dyDescent="0.25">
      <c r="A26" s="93">
        <v>62900003</v>
      </c>
      <c r="B26" t="s">
        <v>69</v>
      </c>
      <c r="C26" s="94">
        <v>0</v>
      </c>
      <c r="D26" s="94">
        <v>327.67</v>
      </c>
      <c r="E26" s="94">
        <v>0</v>
      </c>
      <c r="F26" s="95">
        <f t="shared" si="0"/>
        <v>327.67</v>
      </c>
      <c r="G26" s="95">
        <f t="shared" si="1"/>
        <v>0</v>
      </c>
      <c r="H26" s="95">
        <f t="shared" si="2"/>
        <v>327.67</v>
      </c>
      <c r="I26" s="95">
        <f t="shared" si="3"/>
        <v>0</v>
      </c>
    </row>
    <row r="27" spans="1:9" x14ac:dyDescent="0.25">
      <c r="A27" s="93">
        <v>62900009</v>
      </c>
      <c r="B27" t="s">
        <v>70</v>
      </c>
      <c r="C27" s="94">
        <v>0</v>
      </c>
      <c r="D27" s="94">
        <v>143.56</v>
      </c>
      <c r="E27" s="94">
        <v>0</v>
      </c>
      <c r="F27" s="95">
        <f t="shared" si="0"/>
        <v>143.56</v>
      </c>
      <c r="G27" s="95">
        <f t="shared" si="1"/>
        <v>0</v>
      </c>
      <c r="H27" s="95">
        <f t="shared" si="2"/>
        <v>143.56</v>
      </c>
      <c r="I27" s="95">
        <f t="shared" si="3"/>
        <v>0</v>
      </c>
    </row>
    <row r="28" spans="1:9" x14ac:dyDescent="0.25">
      <c r="A28" s="93">
        <v>64000000</v>
      </c>
      <c r="B28" t="s">
        <v>71</v>
      </c>
      <c r="C28" s="94">
        <v>0</v>
      </c>
      <c r="D28" s="94">
        <v>15760.75</v>
      </c>
      <c r="E28" s="94">
        <v>0</v>
      </c>
      <c r="F28" s="95">
        <f t="shared" si="0"/>
        <v>15760.75</v>
      </c>
      <c r="G28" s="95">
        <f t="shared" si="1"/>
        <v>0</v>
      </c>
      <c r="H28" s="95">
        <f t="shared" si="2"/>
        <v>15760.75</v>
      </c>
      <c r="I28" s="95">
        <f t="shared" si="3"/>
        <v>0</v>
      </c>
    </row>
    <row r="29" spans="1:9" x14ac:dyDescent="0.25">
      <c r="A29" s="93">
        <v>64000001</v>
      </c>
      <c r="B29" t="s">
        <v>72</v>
      </c>
      <c r="C29" s="94">
        <v>0</v>
      </c>
      <c r="D29" s="94">
        <v>364.22</v>
      </c>
      <c r="E29" s="94">
        <v>0</v>
      </c>
      <c r="F29" s="95">
        <f t="shared" si="0"/>
        <v>364.22</v>
      </c>
      <c r="G29" s="95">
        <f t="shared" si="1"/>
        <v>0</v>
      </c>
      <c r="H29" s="95">
        <f t="shared" si="2"/>
        <v>364.22</v>
      </c>
      <c r="I29" s="95">
        <f t="shared" si="3"/>
        <v>0</v>
      </c>
    </row>
    <row r="30" spans="1:9" x14ac:dyDescent="0.25">
      <c r="A30" s="93">
        <v>64100000</v>
      </c>
      <c r="B30" t="s">
        <v>104</v>
      </c>
      <c r="C30" s="94">
        <v>0</v>
      </c>
      <c r="D30" s="94">
        <v>101.15</v>
      </c>
      <c r="E30" s="94">
        <v>0</v>
      </c>
      <c r="F30" s="95">
        <f t="shared" si="0"/>
        <v>101.15</v>
      </c>
      <c r="G30" s="95">
        <f t="shared" si="1"/>
        <v>0</v>
      </c>
      <c r="H30" s="95">
        <f t="shared" si="2"/>
        <v>101.15</v>
      </c>
      <c r="I30" s="95">
        <f t="shared" si="3"/>
        <v>0</v>
      </c>
    </row>
    <row r="31" spans="1:9" x14ac:dyDescent="0.25">
      <c r="A31" s="93">
        <v>64200000</v>
      </c>
      <c r="B31" t="s">
        <v>73</v>
      </c>
      <c r="C31" s="94">
        <v>0</v>
      </c>
      <c r="D31" s="94">
        <v>3768.9</v>
      </c>
      <c r="E31" s="94">
        <v>0</v>
      </c>
      <c r="F31" s="95">
        <f t="shared" si="0"/>
        <v>3768.9</v>
      </c>
      <c r="G31" s="95">
        <f t="shared" si="1"/>
        <v>0</v>
      </c>
      <c r="H31" s="95">
        <f t="shared" si="2"/>
        <v>3768.9</v>
      </c>
      <c r="I31" s="95">
        <f t="shared" si="3"/>
        <v>0</v>
      </c>
    </row>
    <row r="32" spans="1:9" x14ac:dyDescent="0.25">
      <c r="A32" s="93">
        <v>66230001</v>
      </c>
      <c r="B32" t="s">
        <v>74</v>
      </c>
      <c r="C32" s="94">
        <v>0</v>
      </c>
      <c r="D32" s="94">
        <v>25.76</v>
      </c>
      <c r="E32" s="94">
        <v>0</v>
      </c>
      <c r="F32" s="95">
        <f t="shared" si="0"/>
        <v>25.76</v>
      </c>
      <c r="G32" s="95">
        <f t="shared" si="1"/>
        <v>0</v>
      </c>
      <c r="H32" s="95">
        <f t="shared" si="2"/>
        <v>25.76</v>
      </c>
      <c r="I32" s="95">
        <f t="shared" si="3"/>
        <v>0</v>
      </c>
    </row>
    <row r="33" spans="1:9" x14ac:dyDescent="0.25">
      <c r="A33" s="93">
        <v>66230006</v>
      </c>
      <c r="B33" t="s">
        <v>75</v>
      </c>
      <c r="C33" s="94">
        <v>0</v>
      </c>
      <c r="D33" s="94">
        <v>120.08</v>
      </c>
      <c r="E33" s="94">
        <v>0</v>
      </c>
      <c r="F33" s="95">
        <f t="shared" si="0"/>
        <v>120.08</v>
      </c>
      <c r="G33" s="95">
        <f t="shared" si="1"/>
        <v>0</v>
      </c>
      <c r="H33" s="95">
        <f t="shared" si="2"/>
        <v>120.08</v>
      </c>
      <c r="I33" s="95">
        <f t="shared" si="3"/>
        <v>0</v>
      </c>
    </row>
    <row r="34" spans="1:9" x14ac:dyDescent="0.25">
      <c r="A34" s="93">
        <v>70000000</v>
      </c>
      <c r="B34" t="s">
        <v>76</v>
      </c>
      <c r="C34" s="94">
        <v>0</v>
      </c>
      <c r="D34" s="94">
        <v>0</v>
      </c>
      <c r="E34" s="94">
        <v>71564.759999999995</v>
      </c>
      <c r="F34" s="95">
        <f t="shared" si="0"/>
        <v>0</v>
      </c>
      <c r="G34" s="95">
        <f t="shared" si="1"/>
        <v>71564.759999999995</v>
      </c>
      <c r="H34" s="95">
        <f t="shared" si="2"/>
        <v>0</v>
      </c>
      <c r="I34" s="95">
        <f t="shared" si="3"/>
        <v>71564.759999999995</v>
      </c>
    </row>
    <row r="35" spans="1:9" x14ac:dyDescent="0.25">
      <c r="A35" s="93">
        <v>70800000</v>
      </c>
      <c r="B35" t="s">
        <v>77</v>
      </c>
      <c r="C35" s="94">
        <v>0</v>
      </c>
      <c r="D35" s="94">
        <v>115.08</v>
      </c>
      <c r="E35" s="94">
        <v>0</v>
      </c>
      <c r="F35" s="95">
        <f t="shared" si="0"/>
        <v>115.08</v>
      </c>
      <c r="G35" s="95">
        <f t="shared" si="1"/>
        <v>0</v>
      </c>
      <c r="H35" s="95">
        <f t="shared" si="2"/>
        <v>115.08</v>
      </c>
      <c r="I35" s="95">
        <f t="shared" si="3"/>
        <v>0</v>
      </c>
    </row>
    <row r="36" spans="1:9" x14ac:dyDescent="0.25">
      <c r="B36" s="96" t="s">
        <v>78</v>
      </c>
      <c r="C36" s="97">
        <f t="shared" ref="C36:I36" si="4">SUM(C9:C35)</f>
        <v>0</v>
      </c>
      <c r="D36" s="97">
        <f t="shared" si="4"/>
        <v>67020.459999999992</v>
      </c>
      <c r="E36" s="97">
        <f t="shared" si="4"/>
        <v>71598.36</v>
      </c>
      <c r="F36" s="97">
        <f t="shared" si="4"/>
        <v>67020.459999999992</v>
      </c>
      <c r="G36" s="97">
        <f t="shared" si="4"/>
        <v>71598.36</v>
      </c>
      <c r="H36" s="97">
        <f t="shared" si="4"/>
        <v>67020.459999999992</v>
      </c>
      <c r="I36" s="97">
        <f t="shared" si="4"/>
        <v>71598.36</v>
      </c>
    </row>
  </sheetData>
  <pageMargins left="0.7" right="0.7" top="0.75" bottom="0.75" header="0.3" footer="0.3"/>
  <pageSetup paperSize="9" scale="75" fitToHeight="10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58A9E-E130-4F9E-996A-C90FDED85B22}">
  <sheetPr>
    <pageSetUpPr fitToPage="1"/>
  </sheetPr>
  <dimension ref="A1:I38"/>
  <sheetViews>
    <sheetView workbookViewId="0">
      <pane xSplit="2" topLeftCell="C1" activePane="topRight" state="frozen"/>
      <selection activeCell="B18" sqref="B18"/>
      <selection pane="topRight" activeCell="B18" sqref="B18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111</v>
      </c>
    </row>
    <row r="5" spans="1:9" x14ac:dyDescent="0.25">
      <c r="A5" s="84" t="s">
        <v>45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46</v>
      </c>
      <c r="E7" s="85"/>
      <c r="F7" s="86"/>
      <c r="G7" s="86"/>
      <c r="H7" s="88" t="s">
        <v>47</v>
      </c>
      <c r="I7" s="86"/>
    </row>
    <row r="8" spans="1:9" ht="16.5" thickTop="1" thickBot="1" x14ac:dyDescent="0.3">
      <c r="A8" s="89" t="s">
        <v>48</v>
      </c>
      <c r="B8" s="90" t="s">
        <v>49</v>
      </c>
      <c r="C8" s="91" t="s">
        <v>50</v>
      </c>
      <c r="D8" s="91" t="s">
        <v>51</v>
      </c>
      <c r="E8" s="91" t="s">
        <v>52</v>
      </c>
      <c r="F8" s="92" t="s">
        <v>51</v>
      </c>
      <c r="G8" s="92" t="s">
        <v>52</v>
      </c>
      <c r="H8" s="92" t="s">
        <v>53</v>
      </c>
      <c r="I8" s="92" t="s">
        <v>54</v>
      </c>
    </row>
    <row r="9" spans="1:9" ht="15.75" thickTop="1" x14ac:dyDescent="0.25">
      <c r="A9" s="93">
        <v>60000000</v>
      </c>
      <c r="B9" t="s">
        <v>55</v>
      </c>
      <c r="C9" s="94">
        <v>33876.400000000001</v>
      </c>
      <c r="D9" s="94">
        <v>26875.4</v>
      </c>
      <c r="E9" s="94">
        <v>0</v>
      </c>
      <c r="F9" s="95">
        <f t="shared" ref="F9:F37" si="0">IF(C9&gt;0,C9+D9,D9)</f>
        <v>60751.8</v>
      </c>
      <c r="G9" s="95">
        <f t="shared" ref="G9:G37" si="1">IF(C9&lt;0,0-C9+E9,E9)</f>
        <v>0</v>
      </c>
      <c r="H9" s="95">
        <f t="shared" ref="H9:H37" si="2">IF(F9-G9&gt;0,F9-G9,0)</f>
        <v>60751.8</v>
      </c>
      <c r="I9" s="95">
        <f t="shared" ref="I9:I37" si="3">IF(G9-F9&gt;0,G9-F9,0)</f>
        <v>0</v>
      </c>
    </row>
    <row r="10" spans="1:9" x14ac:dyDescent="0.25">
      <c r="A10" s="93">
        <v>60000001</v>
      </c>
      <c r="B10" t="s">
        <v>56</v>
      </c>
      <c r="C10" s="94">
        <v>524.96</v>
      </c>
      <c r="D10" s="94">
        <v>275.37</v>
      </c>
      <c r="E10" s="94">
        <v>0</v>
      </c>
      <c r="F10" s="95">
        <f t="shared" si="0"/>
        <v>800.33</v>
      </c>
      <c r="G10" s="95">
        <f t="shared" si="1"/>
        <v>0</v>
      </c>
      <c r="H10" s="95">
        <f t="shared" si="2"/>
        <v>800.33</v>
      </c>
      <c r="I10" s="95">
        <f t="shared" si="3"/>
        <v>0</v>
      </c>
    </row>
    <row r="11" spans="1:9" x14ac:dyDescent="0.25">
      <c r="A11" s="93">
        <v>60000002</v>
      </c>
      <c r="B11" t="s">
        <v>57</v>
      </c>
      <c r="C11" s="94">
        <v>547.15</v>
      </c>
      <c r="D11" s="94">
        <v>0</v>
      </c>
      <c r="E11" s="94">
        <v>0</v>
      </c>
      <c r="F11" s="95">
        <f t="shared" si="0"/>
        <v>547.15</v>
      </c>
      <c r="G11" s="95">
        <f t="shared" si="1"/>
        <v>0</v>
      </c>
      <c r="H11" s="95">
        <f t="shared" si="2"/>
        <v>547.15</v>
      </c>
      <c r="I11" s="95">
        <f t="shared" si="3"/>
        <v>0</v>
      </c>
    </row>
    <row r="12" spans="1:9" x14ac:dyDescent="0.25">
      <c r="A12" s="93">
        <v>60200000</v>
      </c>
      <c r="B12" t="s">
        <v>80</v>
      </c>
      <c r="C12" s="94">
        <v>9.9600000000000009</v>
      </c>
      <c r="D12" s="94">
        <v>75.150000000000006</v>
      </c>
      <c r="E12" s="94">
        <v>0</v>
      </c>
      <c r="F12" s="95">
        <f t="shared" si="0"/>
        <v>85.110000000000014</v>
      </c>
      <c r="G12" s="95">
        <f t="shared" si="1"/>
        <v>0</v>
      </c>
      <c r="H12" s="95">
        <f t="shared" si="2"/>
        <v>85.110000000000014</v>
      </c>
      <c r="I12" s="95">
        <f t="shared" si="3"/>
        <v>0</v>
      </c>
    </row>
    <row r="13" spans="1:9" x14ac:dyDescent="0.25">
      <c r="A13" s="93">
        <v>60700000</v>
      </c>
      <c r="B13" t="s">
        <v>94</v>
      </c>
      <c r="C13" s="94">
        <v>870</v>
      </c>
      <c r="D13" s="94">
        <v>0</v>
      </c>
      <c r="E13" s="94">
        <v>0</v>
      </c>
      <c r="F13" s="95">
        <f t="shared" si="0"/>
        <v>870</v>
      </c>
      <c r="G13" s="95">
        <f t="shared" si="1"/>
        <v>0</v>
      </c>
      <c r="H13" s="95">
        <f t="shared" si="2"/>
        <v>870</v>
      </c>
      <c r="I13" s="95">
        <f t="shared" si="3"/>
        <v>0</v>
      </c>
    </row>
    <row r="14" spans="1:9" x14ac:dyDescent="0.25">
      <c r="A14" s="93">
        <v>60800000</v>
      </c>
      <c r="B14" t="s">
        <v>81</v>
      </c>
      <c r="C14" s="94">
        <v>-33.6</v>
      </c>
      <c r="D14" s="94">
        <v>0</v>
      </c>
      <c r="E14" s="94">
        <v>0</v>
      </c>
      <c r="F14" s="95">
        <f t="shared" si="0"/>
        <v>0</v>
      </c>
      <c r="G14" s="95">
        <f t="shared" si="1"/>
        <v>33.6</v>
      </c>
      <c r="H14" s="95">
        <f t="shared" si="2"/>
        <v>0</v>
      </c>
      <c r="I14" s="95">
        <f t="shared" si="3"/>
        <v>33.6</v>
      </c>
    </row>
    <row r="15" spans="1:9" x14ac:dyDescent="0.25">
      <c r="A15" s="93">
        <v>62100003</v>
      </c>
      <c r="B15" t="s">
        <v>58</v>
      </c>
      <c r="C15" s="94">
        <v>330</v>
      </c>
      <c r="D15" s="94">
        <v>330</v>
      </c>
      <c r="E15" s="94">
        <v>0</v>
      </c>
      <c r="F15" s="95">
        <f t="shared" si="0"/>
        <v>660</v>
      </c>
      <c r="G15" s="95">
        <f t="shared" si="1"/>
        <v>0</v>
      </c>
      <c r="H15" s="95">
        <f t="shared" si="2"/>
        <v>660</v>
      </c>
      <c r="I15" s="95">
        <f t="shared" si="3"/>
        <v>0</v>
      </c>
    </row>
    <row r="16" spans="1:9" x14ac:dyDescent="0.25">
      <c r="A16" s="93">
        <v>62200000</v>
      </c>
      <c r="B16" t="s">
        <v>59</v>
      </c>
      <c r="C16" s="94">
        <v>6542.15</v>
      </c>
      <c r="D16" s="94">
        <v>281.64</v>
      </c>
      <c r="E16" s="94">
        <v>0</v>
      </c>
      <c r="F16" s="95">
        <f t="shared" si="0"/>
        <v>6823.79</v>
      </c>
      <c r="G16" s="95">
        <f t="shared" si="1"/>
        <v>0</v>
      </c>
      <c r="H16" s="95">
        <f t="shared" si="2"/>
        <v>6823.79</v>
      </c>
      <c r="I16" s="95">
        <f t="shared" si="3"/>
        <v>0</v>
      </c>
    </row>
    <row r="17" spans="1:9" x14ac:dyDescent="0.25">
      <c r="A17" s="93">
        <v>62300000</v>
      </c>
      <c r="B17" t="s">
        <v>60</v>
      </c>
      <c r="C17" s="94">
        <v>952.73</v>
      </c>
      <c r="D17" s="94">
        <v>2175.7399999999998</v>
      </c>
      <c r="E17" s="94">
        <v>0</v>
      </c>
      <c r="F17" s="95">
        <f t="shared" si="0"/>
        <v>3128.47</v>
      </c>
      <c r="G17" s="95">
        <f t="shared" si="1"/>
        <v>0</v>
      </c>
      <c r="H17" s="95">
        <f t="shared" si="2"/>
        <v>3128.47</v>
      </c>
      <c r="I17" s="95">
        <f t="shared" si="3"/>
        <v>0</v>
      </c>
    </row>
    <row r="18" spans="1:9" x14ac:dyDescent="0.25">
      <c r="A18" s="93">
        <v>62500000</v>
      </c>
      <c r="B18" t="s">
        <v>61</v>
      </c>
      <c r="C18" s="94">
        <v>321.27999999999997</v>
      </c>
      <c r="D18" s="94">
        <v>246.83</v>
      </c>
      <c r="E18" s="94">
        <v>0</v>
      </c>
      <c r="F18" s="95">
        <f t="shared" si="0"/>
        <v>568.11</v>
      </c>
      <c r="G18" s="95">
        <f t="shared" si="1"/>
        <v>0</v>
      </c>
      <c r="H18" s="95">
        <f t="shared" si="2"/>
        <v>568.11</v>
      </c>
      <c r="I18" s="95">
        <f t="shared" si="3"/>
        <v>0</v>
      </c>
    </row>
    <row r="19" spans="1:9" x14ac:dyDescent="0.25">
      <c r="A19" s="93">
        <v>62600002</v>
      </c>
      <c r="B19" t="s">
        <v>62</v>
      </c>
      <c r="C19" s="94">
        <v>21.33</v>
      </c>
      <c r="D19" s="94">
        <v>517.79999999999995</v>
      </c>
      <c r="E19" s="94">
        <v>0</v>
      </c>
      <c r="F19" s="95">
        <f t="shared" si="0"/>
        <v>539.13</v>
      </c>
      <c r="G19" s="95">
        <f t="shared" si="1"/>
        <v>0</v>
      </c>
      <c r="H19" s="95">
        <f t="shared" si="2"/>
        <v>539.13</v>
      </c>
      <c r="I19" s="95">
        <f t="shared" si="3"/>
        <v>0</v>
      </c>
    </row>
    <row r="20" spans="1:9" x14ac:dyDescent="0.25">
      <c r="A20" s="93">
        <v>62600003</v>
      </c>
      <c r="B20" t="s">
        <v>63</v>
      </c>
      <c r="C20" s="94">
        <v>43.29</v>
      </c>
      <c r="D20" s="94">
        <v>32.4</v>
      </c>
      <c r="E20" s="94">
        <v>0</v>
      </c>
      <c r="F20" s="95">
        <f t="shared" si="0"/>
        <v>75.69</v>
      </c>
      <c r="G20" s="95">
        <f t="shared" si="1"/>
        <v>0</v>
      </c>
      <c r="H20" s="95">
        <f t="shared" si="2"/>
        <v>75.69</v>
      </c>
      <c r="I20" s="95">
        <f t="shared" si="3"/>
        <v>0</v>
      </c>
    </row>
    <row r="21" spans="1:9" x14ac:dyDescent="0.25">
      <c r="A21" s="93">
        <v>62800001</v>
      </c>
      <c r="B21" t="s">
        <v>64</v>
      </c>
      <c r="C21" s="94">
        <v>500.76</v>
      </c>
      <c r="D21" s="94">
        <v>435.5</v>
      </c>
      <c r="E21" s="94">
        <v>0</v>
      </c>
      <c r="F21" s="95">
        <f t="shared" si="0"/>
        <v>936.26</v>
      </c>
      <c r="G21" s="95">
        <f t="shared" si="1"/>
        <v>0</v>
      </c>
      <c r="H21" s="95">
        <f t="shared" si="2"/>
        <v>936.26</v>
      </c>
      <c r="I21" s="95">
        <f t="shared" si="3"/>
        <v>0</v>
      </c>
    </row>
    <row r="22" spans="1:9" x14ac:dyDescent="0.25">
      <c r="A22" s="93">
        <v>62800002</v>
      </c>
      <c r="B22" t="s">
        <v>65</v>
      </c>
      <c r="C22" s="94">
        <v>183.74</v>
      </c>
      <c r="D22" s="94">
        <v>0</v>
      </c>
      <c r="E22" s="94">
        <v>0</v>
      </c>
      <c r="F22" s="95">
        <f t="shared" si="0"/>
        <v>183.74</v>
      </c>
      <c r="G22" s="95">
        <f t="shared" si="1"/>
        <v>0</v>
      </c>
      <c r="H22" s="95">
        <f t="shared" si="2"/>
        <v>183.74</v>
      </c>
      <c r="I22" s="95">
        <f t="shared" si="3"/>
        <v>0</v>
      </c>
    </row>
    <row r="23" spans="1:9" x14ac:dyDescent="0.25">
      <c r="A23" s="93">
        <v>62800003</v>
      </c>
      <c r="B23" t="s">
        <v>66</v>
      </c>
      <c r="C23" s="94">
        <v>177.13</v>
      </c>
      <c r="D23" s="94">
        <v>246.83</v>
      </c>
      <c r="E23" s="94">
        <v>0</v>
      </c>
      <c r="F23" s="95">
        <f t="shared" si="0"/>
        <v>423.96000000000004</v>
      </c>
      <c r="G23" s="95">
        <f t="shared" si="1"/>
        <v>0</v>
      </c>
      <c r="H23" s="95">
        <f t="shared" si="2"/>
        <v>423.96000000000004</v>
      </c>
      <c r="I23" s="95">
        <f t="shared" si="3"/>
        <v>0</v>
      </c>
    </row>
    <row r="24" spans="1:9" x14ac:dyDescent="0.25">
      <c r="A24" s="93">
        <v>62900000</v>
      </c>
      <c r="B24" t="s">
        <v>67</v>
      </c>
      <c r="C24" s="94">
        <v>1351.52</v>
      </c>
      <c r="D24" s="94">
        <v>762.18</v>
      </c>
      <c r="E24" s="94">
        <v>0</v>
      </c>
      <c r="F24" s="95">
        <f t="shared" si="0"/>
        <v>2113.6999999999998</v>
      </c>
      <c r="G24" s="95">
        <f t="shared" si="1"/>
        <v>0</v>
      </c>
      <c r="H24" s="95">
        <f t="shared" si="2"/>
        <v>2113.6999999999998</v>
      </c>
      <c r="I24" s="95">
        <f t="shared" si="3"/>
        <v>0</v>
      </c>
    </row>
    <row r="25" spans="1:9" x14ac:dyDescent="0.25">
      <c r="A25" s="93">
        <v>62900001</v>
      </c>
      <c r="B25" t="s">
        <v>68</v>
      </c>
      <c r="C25" s="94">
        <v>40.89</v>
      </c>
      <c r="D25" s="94">
        <v>0</v>
      </c>
      <c r="E25" s="94">
        <v>0</v>
      </c>
      <c r="F25" s="95">
        <f t="shared" si="0"/>
        <v>40.89</v>
      </c>
      <c r="G25" s="95">
        <f t="shared" si="1"/>
        <v>0</v>
      </c>
      <c r="H25" s="95">
        <f t="shared" si="2"/>
        <v>40.89</v>
      </c>
      <c r="I25" s="95">
        <f t="shared" si="3"/>
        <v>0</v>
      </c>
    </row>
    <row r="26" spans="1:9" x14ac:dyDescent="0.25">
      <c r="A26" s="93">
        <v>62900003</v>
      </c>
      <c r="B26" t="s">
        <v>69</v>
      </c>
      <c r="C26" s="94">
        <v>327.67</v>
      </c>
      <c r="D26" s="94">
        <v>284.27</v>
      </c>
      <c r="E26" s="94">
        <v>0</v>
      </c>
      <c r="F26" s="95">
        <f t="shared" si="0"/>
        <v>611.94000000000005</v>
      </c>
      <c r="G26" s="95">
        <f t="shared" si="1"/>
        <v>0</v>
      </c>
      <c r="H26" s="95">
        <f t="shared" si="2"/>
        <v>611.94000000000005</v>
      </c>
      <c r="I26" s="95">
        <f t="shared" si="3"/>
        <v>0</v>
      </c>
    </row>
    <row r="27" spans="1:9" x14ac:dyDescent="0.25">
      <c r="A27" s="93">
        <v>62900009</v>
      </c>
      <c r="B27" t="s">
        <v>70</v>
      </c>
      <c r="C27" s="94">
        <v>143.56</v>
      </c>
      <c r="D27" s="94">
        <v>234.08</v>
      </c>
      <c r="E27" s="94">
        <v>0</v>
      </c>
      <c r="F27" s="95">
        <f t="shared" si="0"/>
        <v>377.64</v>
      </c>
      <c r="G27" s="95">
        <f t="shared" si="1"/>
        <v>0</v>
      </c>
      <c r="H27" s="95">
        <f t="shared" si="2"/>
        <v>377.64</v>
      </c>
      <c r="I27" s="95">
        <f t="shared" si="3"/>
        <v>0</v>
      </c>
    </row>
    <row r="28" spans="1:9" x14ac:dyDescent="0.25">
      <c r="A28" s="93">
        <v>64000000</v>
      </c>
      <c r="B28" t="s">
        <v>71</v>
      </c>
      <c r="C28" s="94">
        <v>15760.75</v>
      </c>
      <c r="D28" s="94">
        <v>14159.95</v>
      </c>
      <c r="E28" s="94">
        <v>0</v>
      </c>
      <c r="F28" s="95">
        <f t="shared" si="0"/>
        <v>29920.7</v>
      </c>
      <c r="G28" s="95">
        <f t="shared" si="1"/>
        <v>0</v>
      </c>
      <c r="H28" s="95">
        <f t="shared" si="2"/>
        <v>29920.7</v>
      </c>
      <c r="I28" s="95">
        <f t="shared" si="3"/>
        <v>0</v>
      </c>
    </row>
    <row r="29" spans="1:9" x14ac:dyDescent="0.25">
      <c r="A29" s="93">
        <v>64000001</v>
      </c>
      <c r="B29" t="s">
        <v>72</v>
      </c>
      <c r="C29" s="94">
        <v>364.22</v>
      </c>
      <c r="D29" s="94">
        <v>364.22</v>
      </c>
      <c r="E29" s="94">
        <v>0</v>
      </c>
      <c r="F29" s="95">
        <f t="shared" si="0"/>
        <v>728.44</v>
      </c>
      <c r="G29" s="95">
        <f t="shared" si="1"/>
        <v>0</v>
      </c>
      <c r="H29" s="95">
        <f t="shared" si="2"/>
        <v>728.44</v>
      </c>
      <c r="I29" s="95">
        <f t="shared" si="3"/>
        <v>0</v>
      </c>
    </row>
    <row r="30" spans="1:9" x14ac:dyDescent="0.25">
      <c r="A30" s="93">
        <v>64100000</v>
      </c>
      <c r="B30" t="s">
        <v>104</v>
      </c>
      <c r="C30" s="94">
        <v>101.15</v>
      </c>
      <c r="D30" s="94">
        <v>0</v>
      </c>
      <c r="E30" s="94">
        <v>0</v>
      </c>
      <c r="F30" s="95">
        <f t="shared" si="0"/>
        <v>101.15</v>
      </c>
      <c r="G30" s="95">
        <f t="shared" si="1"/>
        <v>0</v>
      </c>
      <c r="H30" s="95">
        <f t="shared" si="2"/>
        <v>101.15</v>
      </c>
      <c r="I30" s="95">
        <f t="shared" si="3"/>
        <v>0</v>
      </c>
    </row>
    <row r="31" spans="1:9" x14ac:dyDescent="0.25">
      <c r="A31" s="93">
        <v>64200000</v>
      </c>
      <c r="B31" t="s">
        <v>73</v>
      </c>
      <c r="C31" s="94">
        <v>3768.9</v>
      </c>
      <c r="D31" s="94">
        <v>3289.6</v>
      </c>
      <c r="E31" s="94">
        <v>0</v>
      </c>
      <c r="F31" s="95">
        <f t="shared" si="0"/>
        <v>7058.5</v>
      </c>
      <c r="G31" s="95">
        <f t="shared" si="1"/>
        <v>0</v>
      </c>
      <c r="H31" s="95">
        <f t="shared" si="2"/>
        <v>7058.5</v>
      </c>
      <c r="I31" s="95">
        <f t="shared" si="3"/>
        <v>0</v>
      </c>
    </row>
    <row r="32" spans="1:9" x14ac:dyDescent="0.25">
      <c r="A32" s="93">
        <v>66230001</v>
      </c>
      <c r="B32" t="s">
        <v>74</v>
      </c>
      <c r="C32" s="94">
        <v>25.76</v>
      </c>
      <c r="D32" s="94">
        <v>24.45</v>
      </c>
      <c r="E32" s="94">
        <v>0</v>
      </c>
      <c r="F32" s="95">
        <f t="shared" si="0"/>
        <v>50.21</v>
      </c>
      <c r="G32" s="95">
        <f t="shared" si="1"/>
        <v>0</v>
      </c>
      <c r="H32" s="95">
        <f t="shared" si="2"/>
        <v>50.21</v>
      </c>
      <c r="I32" s="95">
        <f t="shared" si="3"/>
        <v>0</v>
      </c>
    </row>
    <row r="33" spans="1:9" x14ac:dyDescent="0.25">
      <c r="A33" s="93">
        <v>66230006</v>
      </c>
      <c r="B33" t="s">
        <v>75</v>
      </c>
      <c r="C33" s="94">
        <v>120.08</v>
      </c>
      <c r="D33" s="94">
        <v>117.54</v>
      </c>
      <c r="E33" s="94">
        <v>0</v>
      </c>
      <c r="F33" s="95">
        <f t="shared" si="0"/>
        <v>237.62</v>
      </c>
      <c r="G33" s="95">
        <f t="shared" si="1"/>
        <v>0</v>
      </c>
      <c r="H33" s="95">
        <f t="shared" si="2"/>
        <v>237.62</v>
      </c>
      <c r="I33" s="95">
        <f t="shared" si="3"/>
        <v>0</v>
      </c>
    </row>
    <row r="34" spans="1:9" x14ac:dyDescent="0.25">
      <c r="A34" s="93">
        <v>66900000</v>
      </c>
      <c r="B34" t="s">
        <v>105</v>
      </c>
      <c r="C34" s="94">
        <v>0</v>
      </c>
      <c r="D34" s="94">
        <v>78.3</v>
      </c>
      <c r="E34" s="94">
        <v>0</v>
      </c>
      <c r="F34" s="95">
        <f t="shared" si="0"/>
        <v>78.3</v>
      </c>
      <c r="G34" s="95">
        <f t="shared" si="1"/>
        <v>0</v>
      </c>
      <c r="H34" s="95">
        <f t="shared" si="2"/>
        <v>78.3</v>
      </c>
      <c r="I34" s="95">
        <f t="shared" si="3"/>
        <v>0</v>
      </c>
    </row>
    <row r="35" spans="1:9" x14ac:dyDescent="0.25">
      <c r="A35" s="93">
        <v>70000000</v>
      </c>
      <c r="B35" t="s">
        <v>76</v>
      </c>
      <c r="C35" s="94">
        <v>-71564.759999999995</v>
      </c>
      <c r="D35" s="94">
        <v>0</v>
      </c>
      <c r="E35" s="94">
        <v>62597.69</v>
      </c>
      <c r="F35" s="95">
        <f t="shared" si="0"/>
        <v>0</v>
      </c>
      <c r="G35" s="95">
        <f t="shared" si="1"/>
        <v>134162.45000000001</v>
      </c>
      <c r="H35" s="95">
        <f t="shared" si="2"/>
        <v>0</v>
      </c>
      <c r="I35" s="95">
        <f t="shared" si="3"/>
        <v>134162.45000000001</v>
      </c>
    </row>
    <row r="36" spans="1:9" x14ac:dyDescent="0.25">
      <c r="A36" s="93">
        <v>70800000</v>
      </c>
      <c r="B36" t="s">
        <v>77</v>
      </c>
      <c r="C36" s="94">
        <v>115.08</v>
      </c>
      <c r="D36" s="94">
        <v>84</v>
      </c>
      <c r="E36" s="94">
        <v>0</v>
      </c>
      <c r="F36" s="95">
        <f t="shared" si="0"/>
        <v>199.07999999999998</v>
      </c>
      <c r="G36" s="95">
        <f t="shared" si="1"/>
        <v>0</v>
      </c>
      <c r="H36" s="95">
        <f t="shared" si="2"/>
        <v>199.07999999999998</v>
      </c>
      <c r="I36" s="95">
        <f t="shared" si="3"/>
        <v>0</v>
      </c>
    </row>
    <row r="37" spans="1:9" x14ac:dyDescent="0.25">
      <c r="A37" s="93">
        <v>76900000</v>
      </c>
      <c r="B37" t="s">
        <v>85</v>
      </c>
      <c r="C37" s="94">
        <v>0</v>
      </c>
      <c r="D37" s="94">
        <v>0</v>
      </c>
      <c r="E37" s="94">
        <v>60</v>
      </c>
      <c r="F37" s="95">
        <f t="shared" si="0"/>
        <v>0</v>
      </c>
      <c r="G37" s="95">
        <f t="shared" si="1"/>
        <v>60</v>
      </c>
      <c r="H37" s="95">
        <f t="shared" si="2"/>
        <v>0</v>
      </c>
      <c r="I37" s="95">
        <f t="shared" si="3"/>
        <v>60</v>
      </c>
    </row>
    <row r="38" spans="1:9" x14ac:dyDescent="0.25">
      <c r="B38" s="96" t="s">
        <v>78</v>
      </c>
      <c r="C38" s="97">
        <f t="shared" ref="C38:I38" si="4">SUM(C9:C37)</f>
        <v>-4577.899999999996</v>
      </c>
      <c r="D38" s="97">
        <f t="shared" si="4"/>
        <v>50891.250000000015</v>
      </c>
      <c r="E38" s="97">
        <f t="shared" si="4"/>
        <v>62657.69</v>
      </c>
      <c r="F38" s="97">
        <f t="shared" si="4"/>
        <v>117911.71000000002</v>
      </c>
      <c r="G38" s="97">
        <f t="shared" si="4"/>
        <v>134256.05000000002</v>
      </c>
      <c r="H38" s="97">
        <f t="shared" si="4"/>
        <v>117911.71000000002</v>
      </c>
      <c r="I38" s="97">
        <f t="shared" si="4"/>
        <v>134256.05000000002</v>
      </c>
    </row>
  </sheetData>
  <pageMargins left="0.7" right="0.7" top="0.75" bottom="0.75" header="0.3" footer="0.3"/>
  <pageSetup paperSize="9" scale="73" fitToHeight="10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73788-A814-44A9-908D-EBFD9032A7A5}">
  <sheetPr>
    <pageSetUpPr fitToPage="1"/>
  </sheetPr>
  <dimension ref="A1:I39"/>
  <sheetViews>
    <sheetView workbookViewId="0">
      <pane xSplit="2" topLeftCell="C1" activePane="topRight" state="frozen"/>
      <selection activeCell="B18" sqref="B18"/>
      <selection pane="topRight" activeCell="B18" sqref="B18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109</v>
      </c>
    </row>
    <row r="5" spans="1:9" x14ac:dyDescent="0.25">
      <c r="A5" s="84" t="s">
        <v>45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46</v>
      </c>
      <c r="E7" s="85"/>
      <c r="F7" s="86"/>
      <c r="G7" s="86"/>
      <c r="H7" s="88" t="s">
        <v>47</v>
      </c>
      <c r="I7" s="86"/>
    </row>
    <row r="8" spans="1:9" ht="16.5" thickTop="1" thickBot="1" x14ac:dyDescent="0.3">
      <c r="A8" s="89" t="s">
        <v>48</v>
      </c>
      <c r="B8" s="90" t="s">
        <v>49</v>
      </c>
      <c r="C8" s="91" t="s">
        <v>50</v>
      </c>
      <c r="D8" s="91" t="s">
        <v>51</v>
      </c>
      <c r="E8" s="91" t="s">
        <v>52</v>
      </c>
      <c r="F8" s="92" t="s">
        <v>51</v>
      </c>
      <c r="G8" s="92" t="s">
        <v>52</v>
      </c>
      <c r="H8" s="92" t="s">
        <v>53</v>
      </c>
      <c r="I8" s="92" t="s">
        <v>54</v>
      </c>
    </row>
    <row r="9" spans="1:9" ht="15.75" thickTop="1" x14ac:dyDescent="0.25">
      <c r="A9" s="93">
        <v>60000000</v>
      </c>
      <c r="B9" t="s">
        <v>55</v>
      </c>
      <c r="C9" s="94">
        <v>60751.8</v>
      </c>
      <c r="D9" s="94">
        <v>55537.86</v>
      </c>
      <c r="E9" s="94">
        <v>0</v>
      </c>
      <c r="F9" s="95">
        <f t="shared" ref="F9:F38" si="0">IF(C9&gt;0,C9+D9,D9)</f>
        <v>116289.66</v>
      </c>
      <c r="G9" s="95">
        <f t="shared" ref="G9:G38" si="1">IF(C9&lt;0,0-C9+E9,E9)</f>
        <v>0</v>
      </c>
      <c r="H9" s="95">
        <f t="shared" ref="H9:H38" si="2">IF(F9-G9&gt;0,F9-G9,0)</f>
        <v>116289.66</v>
      </c>
      <c r="I9" s="95">
        <f t="shared" ref="I9:I38" si="3">IF(G9-F9&gt;0,G9-F9,0)</f>
        <v>0</v>
      </c>
    </row>
    <row r="10" spans="1:9" x14ac:dyDescent="0.25">
      <c r="A10" s="93">
        <v>60000001</v>
      </c>
      <c r="B10" t="s">
        <v>56</v>
      </c>
      <c r="C10" s="94">
        <v>800.33</v>
      </c>
      <c r="D10" s="94">
        <v>535.21</v>
      </c>
      <c r="E10" s="94">
        <v>0</v>
      </c>
      <c r="F10" s="95">
        <f t="shared" si="0"/>
        <v>1335.54</v>
      </c>
      <c r="G10" s="95">
        <f t="shared" si="1"/>
        <v>0</v>
      </c>
      <c r="H10" s="95">
        <f t="shared" si="2"/>
        <v>1335.54</v>
      </c>
      <c r="I10" s="95">
        <f t="shared" si="3"/>
        <v>0</v>
      </c>
    </row>
    <row r="11" spans="1:9" x14ac:dyDescent="0.25">
      <c r="A11" s="93">
        <v>60000002</v>
      </c>
      <c r="B11" t="s">
        <v>57</v>
      </c>
      <c r="C11" s="94">
        <v>547.15</v>
      </c>
      <c r="D11" s="94">
        <v>324.85000000000002</v>
      </c>
      <c r="E11" s="94">
        <v>0</v>
      </c>
      <c r="F11" s="95">
        <f t="shared" si="0"/>
        <v>872</v>
      </c>
      <c r="G11" s="95">
        <f t="shared" si="1"/>
        <v>0</v>
      </c>
      <c r="H11" s="95">
        <f t="shared" si="2"/>
        <v>872</v>
      </c>
      <c r="I11" s="95">
        <f t="shared" si="3"/>
        <v>0</v>
      </c>
    </row>
    <row r="12" spans="1:9" x14ac:dyDescent="0.25">
      <c r="A12" s="93">
        <v>60200000</v>
      </c>
      <c r="B12" t="s">
        <v>80</v>
      </c>
      <c r="C12" s="94">
        <v>85.11</v>
      </c>
      <c r="D12" s="94">
        <v>0</v>
      </c>
      <c r="E12" s="94">
        <v>0</v>
      </c>
      <c r="F12" s="95">
        <f t="shared" si="0"/>
        <v>85.11</v>
      </c>
      <c r="G12" s="95">
        <f t="shared" si="1"/>
        <v>0</v>
      </c>
      <c r="H12" s="95">
        <f t="shared" si="2"/>
        <v>85.11</v>
      </c>
      <c r="I12" s="95">
        <f t="shared" si="3"/>
        <v>0</v>
      </c>
    </row>
    <row r="13" spans="1:9" x14ac:dyDescent="0.25">
      <c r="A13" s="93">
        <v>60700000</v>
      </c>
      <c r="B13" t="s">
        <v>94</v>
      </c>
      <c r="C13" s="94">
        <v>870</v>
      </c>
      <c r="D13" s="94">
        <v>0</v>
      </c>
      <c r="E13" s="94">
        <v>0</v>
      </c>
      <c r="F13" s="95">
        <f t="shared" si="0"/>
        <v>870</v>
      </c>
      <c r="G13" s="95">
        <f t="shared" si="1"/>
        <v>0</v>
      </c>
      <c r="H13" s="95">
        <f t="shared" si="2"/>
        <v>870</v>
      </c>
      <c r="I13" s="95">
        <f t="shared" si="3"/>
        <v>0</v>
      </c>
    </row>
    <row r="14" spans="1:9" x14ac:dyDescent="0.25">
      <c r="A14" s="93">
        <v>60800000</v>
      </c>
      <c r="B14" t="s">
        <v>81</v>
      </c>
      <c r="C14" s="94">
        <v>-33.6</v>
      </c>
      <c r="D14" s="94">
        <v>0</v>
      </c>
      <c r="E14" s="94">
        <v>0</v>
      </c>
      <c r="F14" s="95">
        <f t="shared" si="0"/>
        <v>0</v>
      </c>
      <c r="G14" s="95">
        <f t="shared" si="1"/>
        <v>33.6</v>
      </c>
      <c r="H14" s="95">
        <f t="shared" si="2"/>
        <v>0</v>
      </c>
      <c r="I14" s="95">
        <f t="shared" si="3"/>
        <v>33.6</v>
      </c>
    </row>
    <row r="15" spans="1:9" x14ac:dyDescent="0.25">
      <c r="A15" s="93">
        <v>62100003</v>
      </c>
      <c r="B15" t="s">
        <v>58</v>
      </c>
      <c r="C15" s="94">
        <v>660</v>
      </c>
      <c r="D15" s="94">
        <v>330</v>
      </c>
      <c r="E15" s="94">
        <v>0</v>
      </c>
      <c r="F15" s="95">
        <f t="shared" si="0"/>
        <v>990</v>
      </c>
      <c r="G15" s="95">
        <f t="shared" si="1"/>
        <v>0</v>
      </c>
      <c r="H15" s="95">
        <f t="shared" si="2"/>
        <v>990</v>
      </c>
      <c r="I15" s="95">
        <f t="shared" si="3"/>
        <v>0</v>
      </c>
    </row>
    <row r="16" spans="1:9" x14ac:dyDescent="0.25">
      <c r="A16" s="93">
        <v>62200000</v>
      </c>
      <c r="B16" t="s">
        <v>59</v>
      </c>
      <c r="C16" s="94">
        <v>6823.79</v>
      </c>
      <c r="D16" s="94">
        <v>255.35</v>
      </c>
      <c r="E16" s="94">
        <v>0</v>
      </c>
      <c r="F16" s="95">
        <f t="shared" si="0"/>
        <v>7079.14</v>
      </c>
      <c r="G16" s="95">
        <f t="shared" si="1"/>
        <v>0</v>
      </c>
      <c r="H16" s="95">
        <f t="shared" si="2"/>
        <v>7079.14</v>
      </c>
      <c r="I16" s="95">
        <f t="shared" si="3"/>
        <v>0</v>
      </c>
    </row>
    <row r="17" spans="1:9" x14ac:dyDescent="0.25">
      <c r="A17" s="93">
        <v>62300000</v>
      </c>
      <c r="B17" t="s">
        <v>60</v>
      </c>
      <c r="C17" s="94">
        <v>3128.47</v>
      </c>
      <c r="D17" s="94">
        <v>872.62</v>
      </c>
      <c r="E17" s="94">
        <v>0</v>
      </c>
      <c r="F17" s="95">
        <f t="shared" si="0"/>
        <v>4001.0899999999997</v>
      </c>
      <c r="G17" s="95">
        <f t="shared" si="1"/>
        <v>0</v>
      </c>
      <c r="H17" s="95">
        <f t="shared" si="2"/>
        <v>4001.0899999999997</v>
      </c>
      <c r="I17" s="95">
        <f t="shared" si="3"/>
        <v>0</v>
      </c>
    </row>
    <row r="18" spans="1:9" x14ac:dyDescent="0.25">
      <c r="A18" s="93">
        <v>62500000</v>
      </c>
      <c r="B18" t="s">
        <v>61</v>
      </c>
      <c r="C18" s="94">
        <v>568.11</v>
      </c>
      <c r="D18" s="94">
        <v>657.35</v>
      </c>
      <c r="E18" s="94">
        <v>0</v>
      </c>
      <c r="F18" s="95">
        <f t="shared" si="0"/>
        <v>1225.46</v>
      </c>
      <c r="G18" s="95">
        <f t="shared" si="1"/>
        <v>0</v>
      </c>
      <c r="H18" s="95">
        <f t="shared" si="2"/>
        <v>1225.46</v>
      </c>
      <c r="I18" s="95">
        <f t="shared" si="3"/>
        <v>0</v>
      </c>
    </row>
    <row r="19" spans="1:9" x14ac:dyDescent="0.25">
      <c r="A19" s="93">
        <v>62600002</v>
      </c>
      <c r="B19" t="s">
        <v>62</v>
      </c>
      <c r="C19" s="94">
        <v>539.13</v>
      </c>
      <c r="D19" s="94">
        <v>94.53</v>
      </c>
      <c r="E19" s="94">
        <v>0</v>
      </c>
      <c r="F19" s="95">
        <f t="shared" si="0"/>
        <v>633.66</v>
      </c>
      <c r="G19" s="95">
        <f t="shared" si="1"/>
        <v>0</v>
      </c>
      <c r="H19" s="95">
        <f t="shared" si="2"/>
        <v>633.66</v>
      </c>
      <c r="I19" s="95">
        <f t="shared" si="3"/>
        <v>0</v>
      </c>
    </row>
    <row r="20" spans="1:9" x14ac:dyDescent="0.25">
      <c r="A20" s="93">
        <v>62600003</v>
      </c>
      <c r="B20" t="s">
        <v>63</v>
      </c>
      <c r="C20" s="94">
        <v>75.69</v>
      </c>
      <c r="D20" s="94">
        <v>48.82</v>
      </c>
      <c r="E20" s="94">
        <v>0</v>
      </c>
      <c r="F20" s="95">
        <f t="shared" si="0"/>
        <v>124.50999999999999</v>
      </c>
      <c r="G20" s="95">
        <f t="shared" si="1"/>
        <v>0</v>
      </c>
      <c r="H20" s="95">
        <f t="shared" si="2"/>
        <v>124.50999999999999</v>
      </c>
      <c r="I20" s="95">
        <f t="shared" si="3"/>
        <v>0</v>
      </c>
    </row>
    <row r="21" spans="1:9" x14ac:dyDescent="0.25">
      <c r="A21" s="93">
        <v>62800001</v>
      </c>
      <c r="B21" t="s">
        <v>64</v>
      </c>
      <c r="C21" s="94">
        <v>936.26</v>
      </c>
      <c r="D21" s="94">
        <v>416.3</v>
      </c>
      <c r="E21" s="94">
        <v>0</v>
      </c>
      <c r="F21" s="95">
        <f t="shared" si="0"/>
        <v>1352.56</v>
      </c>
      <c r="G21" s="95">
        <f t="shared" si="1"/>
        <v>0</v>
      </c>
      <c r="H21" s="95">
        <f t="shared" si="2"/>
        <v>1352.56</v>
      </c>
      <c r="I21" s="95">
        <f t="shared" si="3"/>
        <v>0</v>
      </c>
    </row>
    <row r="22" spans="1:9" x14ac:dyDescent="0.25">
      <c r="A22" s="93">
        <v>62800002</v>
      </c>
      <c r="B22" t="s">
        <v>65</v>
      </c>
      <c r="C22" s="94">
        <v>183.74</v>
      </c>
      <c r="D22" s="94">
        <v>124.91</v>
      </c>
      <c r="E22" s="94">
        <v>0</v>
      </c>
      <c r="F22" s="95">
        <f t="shared" si="0"/>
        <v>308.64999999999998</v>
      </c>
      <c r="G22" s="95">
        <f t="shared" si="1"/>
        <v>0</v>
      </c>
      <c r="H22" s="95">
        <f t="shared" si="2"/>
        <v>308.64999999999998</v>
      </c>
      <c r="I22" s="95">
        <f t="shared" si="3"/>
        <v>0</v>
      </c>
    </row>
    <row r="23" spans="1:9" x14ac:dyDescent="0.25">
      <c r="A23" s="93">
        <v>62800003</v>
      </c>
      <c r="B23" t="s">
        <v>66</v>
      </c>
      <c r="C23" s="94">
        <v>423.96</v>
      </c>
      <c r="D23" s="94">
        <v>111</v>
      </c>
      <c r="E23" s="94">
        <v>0</v>
      </c>
      <c r="F23" s="95">
        <f t="shared" si="0"/>
        <v>534.96</v>
      </c>
      <c r="G23" s="95">
        <f t="shared" si="1"/>
        <v>0</v>
      </c>
      <c r="H23" s="95">
        <f t="shared" si="2"/>
        <v>534.96</v>
      </c>
      <c r="I23" s="95">
        <f t="shared" si="3"/>
        <v>0</v>
      </c>
    </row>
    <row r="24" spans="1:9" x14ac:dyDescent="0.25">
      <c r="A24" s="93">
        <v>62900000</v>
      </c>
      <c r="B24" t="s">
        <v>67</v>
      </c>
      <c r="C24" s="94">
        <v>2113.6999999999998</v>
      </c>
      <c r="D24" s="94">
        <v>1855.6</v>
      </c>
      <c r="E24" s="94">
        <v>0</v>
      </c>
      <c r="F24" s="95">
        <f t="shared" si="0"/>
        <v>3969.2999999999997</v>
      </c>
      <c r="G24" s="95">
        <f t="shared" si="1"/>
        <v>0</v>
      </c>
      <c r="H24" s="95">
        <f t="shared" si="2"/>
        <v>3969.2999999999997</v>
      </c>
      <c r="I24" s="95">
        <f t="shared" si="3"/>
        <v>0</v>
      </c>
    </row>
    <row r="25" spans="1:9" x14ac:dyDescent="0.25">
      <c r="A25" s="93">
        <v>62900001</v>
      </c>
      <c r="B25" t="s">
        <v>68</v>
      </c>
      <c r="C25" s="94">
        <v>40.89</v>
      </c>
      <c r="D25" s="94">
        <v>0</v>
      </c>
      <c r="E25" s="94">
        <v>0</v>
      </c>
      <c r="F25" s="95">
        <f t="shared" si="0"/>
        <v>40.89</v>
      </c>
      <c r="G25" s="95">
        <f t="shared" si="1"/>
        <v>0</v>
      </c>
      <c r="H25" s="95">
        <f t="shared" si="2"/>
        <v>40.89</v>
      </c>
      <c r="I25" s="95">
        <f t="shared" si="3"/>
        <v>0</v>
      </c>
    </row>
    <row r="26" spans="1:9" x14ac:dyDescent="0.25">
      <c r="A26" s="93">
        <v>62900003</v>
      </c>
      <c r="B26" t="s">
        <v>69</v>
      </c>
      <c r="C26" s="94">
        <v>611.94000000000005</v>
      </c>
      <c r="D26" s="94">
        <v>274.19</v>
      </c>
      <c r="E26" s="94">
        <v>0</v>
      </c>
      <c r="F26" s="95">
        <f t="shared" si="0"/>
        <v>886.13000000000011</v>
      </c>
      <c r="G26" s="95">
        <f t="shared" si="1"/>
        <v>0</v>
      </c>
      <c r="H26" s="95">
        <f t="shared" si="2"/>
        <v>886.13000000000011</v>
      </c>
      <c r="I26" s="95">
        <f t="shared" si="3"/>
        <v>0</v>
      </c>
    </row>
    <row r="27" spans="1:9" x14ac:dyDescent="0.25">
      <c r="A27" s="93">
        <v>62900009</v>
      </c>
      <c r="B27" t="s">
        <v>70</v>
      </c>
      <c r="C27" s="94">
        <v>377.64</v>
      </c>
      <c r="D27" s="94">
        <v>206.14</v>
      </c>
      <c r="E27" s="94">
        <v>0</v>
      </c>
      <c r="F27" s="95">
        <f t="shared" si="0"/>
        <v>583.78</v>
      </c>
      <c r="G27" s="95">
        <f t="shared" si="1"/>
        <v>0</v>
      </c>
      <c r="H27" s="95">
        <f t="shared" si="2"/>
        <v>583.78</v>
      </c>
      <c r="I27" s="95">
        <f t="shared" si="3"/>
        <v>0</v>
      </c>
    </row>
    <row r="28" spans="1:9" x14ac:dyDescent="0.25">
      <c r="A28" s="93">
        <v>63100000</v>
      </c>
      <c r="B28" t="s">
        <v>82</v>
      </c>
      <c r="C28" s="94">
        <v>0</v>
      </c>
      <c r="D28" s="94">
        <v>8.1999999999999993</v>
      </c>
      <c r="E28" s="94">
        <v>0</v>
      </c>
      <c r="F28" s="95">
        <f t="shared" si="0"/>
        <v>8.1999999999999993</v>
      </c>
      <c r="G28" s="95">
        <f t="shared" si="1"/>
        <v>0</v>
      </c>
      <c r="H28" s="95">
        <f t="shared" si="2"/>
        <v>8.1999999999999993</v>
      </c>
      <c r="I28" s="95">
        <f t="shared" si="3"/>
        <v>0</v>
      </c>
    </row>
    <row r="29" spans="1:9" x14ac:dyDescent="0.25">
      <c r="A29" s="93">
        <v>64000000</v>
      </c>
      <c r="B29" t="s">
        <v>71</v>
      </c>
      <c r="C29" s="94">
        <v>29920.7</v>
      </c>
      <c r="D29" s="94">
        <v>14180.95</v>
      </c>
      <c r="E29" s="94">
        <v>0</v>
      </c>
      <c r="F29" s="95">
        <f t="shared" si="0"/>
        <v>44101.65</v>
      </c>
      <c r="G29" s="95">
        <f t="shared" si="1"/>
        <v>0</v>
      </c>
      <c r="H29" s="95">
        <f t="shared" si="2"/>
        <v>44101.65</v>
      </c>
      <c r="I29" s="95">
        <f t="shared" si="3"/>
        <v>0</v>
      </c>
    </row>
    <row r="30" spans="1:9" x14ac:dyDescent="0.25">
      <c r="A30" s="93">
        <v>64000001</v>
      </c>
      <c r="B30" t="s">
        <v>72</v>
      </c>
      <c r="C30" s="94">
        <v>728.44</v>
      </c>
      <c r="D30" s="94">
        <v>364.22</v>
      </c>
      <c r="E30" s="94">
        <v>0</v>
      </c>
      <c r="F30" s="95">
        <f t="shared" si="0"/>
        <v>1092.6600000000001</v>
      </c>
      <c r="G30" s="95">
        <f t="shared" si="1"/>
        <v>0</v>
      </c>
      <c r="H30" s="95">
        <f t="shared" si="2"/>
        <v>1092.6600000000001</v>
      </c>
      <c r="I30" s="95">
        <f t="shared" si="3"/>
        <v>0</v>
      </c>
    </row>
    <row r="31" spans="1:9" x14ac:dyDescent="0.25">
      <c r="A31" s="93">
        <v>64100000</v>
      </c>
      <c r="B31" t="s">
        <v>104</v>
      </c>
      <c r="C31" s="94">
        <v>101.15</v>
      </c>
      <c r="D31" s="94">
        <v>0</v>
      </c>
      <c r="E31" s="94">
        <v>0</v>
      </c>
      <c r="F31" s="95">
        <f t="shared" si="0"/>
        <v>101.15</v>
      </c>
      <c r="G31" s="95">
        <f t="shared" si="1"/>
        <v>0</v>
      </c>
      <c r="H31" s="95">
        <f t="shared" si="2"/>
        <v>101.15</v>
      </c>
      <c r="I31" s="95">
        <f t="shared" si="3"/>
        <v>0</v>
      </c>
    </row>
    <row r="32" spans="1:9" x14ac:dyDescent="0.25">
      <c r="A32" s="93">
        <v>64200000</v>
      </c>
      <c r="B32" t="s">
        <v>73</v>
      </c>
      <c r="C32" s="94">
        <v>7058.5</v>
      </c>
      <c r="D32" s="94">
        <v>3258.5</v>
      </c>
      <c r="E32" s="94">
        <v>0</v>
      </c>
      <c r="F32" s="95">
        <f t="shared" si="0"/>
        <v>10317</v>
      </c>
      <c r="G32" s="95">
        <f t="shared" si="1"/>
        <v>0</v>
      </c>
      <c r="H32" s="95">
        <f t="shared" si="2"/>
        <v>10317</v>
      </c>
      <c r="I32" s="95">
        <f t="shared" si="3"/>
        <v>0</v>
      </c>
    </row>
    <row r="33" spans="1:9" x14ac:dyDescent="0.25">
      <c r="A33" s="93">
        <v>66230001</v>
      </c>
      <c r="B33" t="s">
        <v>74</v>
      </c>
      <c r="C33" s="94">
        <v>50.21</v>
      </c>
      <c r="D33" s="94">
        <v>23.14</v>
      </c>
      <c r="E33" s="94">
        <v>0</v>
      </c>
      <c r="F33" s="95">
        <f t="shared" si="0"/>
        <v>73.349999999999994</v>
      </c>
      <c r="G33" s="95">
        <f t="shared" si="1"/>
        <v>0</v>
      </c>
      <c r="H33" s="95">
        <f t="shared" si="2"/>
        <v>73.349999999999994</v>
      </c>
      <c r="I33" s="95">
        <f t="shared" si="3"/>
        <v>0</v>
      </c>
    </row>
    <row r="34" spans="1:9" x14ac:dyDescent="0.25">
      <c r="A34" s="93">
        <v>66230006</v>
      </c>
      <c r="B34" t="s">
        <v>75</v>
      </c>
      <c r="C34" s="94">
        <v>237.62</v>
      </c>
      <c r="D34" s="94">
        <v>115</v>
      </c>
      <c r="E34" s="94">
        <v>0</v>
      </c>
      <c r="F34" s="95">
        <f t="shared" si="0"/>
        <v>352.62</v>
      </c>
      <c r="G34" s="95">
        <f t="shared" si="1"/>
        <v>0</v>
      </c>
      <c r="H34" s="95">
        <f t="shared" si="2"/>
        <v>352.62</v>
      </c>
      <c r="I34" s="95">
        <f t="shared" si="3"/>
        <v>0</v>
      </c>
    </row>
    <row r="35" spans="1:9" x14ac:dyDescent="0.25">
      <c r="A35" s="93">
        <v>66900000</v>
      </c>
      <c r="B35" t="s">
        <v>105</v>
      </c>
      <c r="C35" s="94">
        <v>78.3</v>
      </c>
      <c r="D35" s="94">
        <v>0</v>
      </c>
      <c r="E35" s="94">
        <v>0</v>
      </c>
      <c r="F35" s="95">
        <f t="shared" si="0"/>
        <v>78.3</v>
      </c>
      <c r="G35" s="95">
        <f t="shared" si="1"/>
        <v>0</v>
      </c>
      <c r="H35" s="95">
        <f t="shared" si="2"/>
        <v>78.3</v>
      </c>
      <c r="I35" s="95">
        <f t="shared" si="3"/>
        <v>0</v>
      </c>
    </row>
    <row r="36" spans="1:9" x14ac:dyDescent="0.25">
      <c r="A36" s="93">
        <v>70000000</v>
      </c>
      <c r="B36" t="s">
        <v>76</v>
      </c>
      <c r="C36" s="94">
        <v>-134162.45000000001</v>
      </c>
      <c r="D36" s="94">
        <v>0</v>
      </c>
      <c r="E36" s="94">
        <v>46952.95</v>
      </c>
      <c r="F36" s="95">
        <f t="shared" si="0"/>
        <v>0</v>
      </c>
      <c r="G36" s="95">
        <f t="shared" si="1"/>
        <v>181115.40000000002</v>
      </c>
      <c r="H36" s="95">
        <f t="shared" si="2"/>
        <v>0</v>
      </c>
      <c r="I36" s="95">
        <f t="shared" si="3"/>
        <v>181115.40000000002</v>
      </c>
    </row>
    <row r="37" spans="1:9" x14ac:dyDescent="0.25">
      <c r="A37" s="93">
        <v>70800000</v>
      </c>
      <c r="B37" t="s">
        <v>77</v>
      </c>
      <c r="C37" s="94">
        <v>199.08</v>
      </c>
      <c r="D37" s="94">
        <v>195</v>
      </c>
      <c r="E37" s="94">
        <v>0</v>
      </c>
      <c r="F37" s="95">
        <f t="shared" si="0"/>
        <v>394.08000000000004</v>
      </c>
      <c r="G37" s="95">
        <f t="shared" si="1"/>
        <v>0</v>
      </c>
      <c r="H37" s="95">
        <f t="shared" si="2"/>
        <v>394.08000000000004</v>
      </c>
      <c r="I37" s="95">
        <f t="shared" si="3"/>
        <v>0</v>
      </c>
    </row>
    <row r="38" spans="1:9" x14ac:dyDescent="0.25">
      <c r="A38" s="93">
        <v>76900000</v>
      </c>
      <c r="B38" t="s">
        <v>85</v>
      </c>
      <c r="C38" s="94">
        <v>-60</v>
      </c>
      <c r="D38" s="94">
        <v>0</v>
      </c>
      <c r="E38" s="94">
        <v>0</v>
      </c>
      <c r="F38" s="95">
        <f t="shared" si="0"/>
        <v>0</v>
      </c>
      <c r="G38" s="95">
        <f t="shared" si="1"/>
        <v>60</v>
      </c>
      <c r="H38" s="95">
        <f t="shared" si="2"/>
        <v>0</v>
      </c>
      <c r="I38" s="95">
        <f t="shared" si="3"/>
        <v>60</v>
      </c>
    </row>
    <row r="39" spans="1:9" x14ac:dyDescent="0.25">
      <c r="B39" s="96" t="s">
        <v>78</v>
      </c>
      <c r="C39" s="97">
        <f t="shared" ref="C39:I39" si="4">SUM(C9:C38)</f>
        <v>-16344.339999999998</v>
      </c>
      <c r="D39" s="97">
        <f t="shared" si="4"/>
        <v>79789.740000000005</v>
      </c>
      <c r="E39" s="97">
        <f t="shared" si="4"/>
        <v>46952.95</v>
      </c>
      <c r="F39" s="97">
        <f t="shared" si="4"/>
        <v>197701.44999999998</v>
      </c>
      <c r="G39" s="97">
        <f t="shared" si="4"/>
        <v>181209.00000000003</v>
      </c>
      <c r="H39" s="97">
        <f t="shared" si="4"/>
        <v>197701.44999999998</v>
      </c>
      <c r="I39" s="97">
        <f t="shared" si="4"/>
        <v>181209.00000000003</v>
      </c>
    </row>
  </sheetData>
  <pageMargins left="0.7" right="0.7" top="0.75" bottom="0.75" header="0.3" footer="0.3"/>
  <pageSetup paperSize="9" scale="73" fitToHeight="10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07640-EC4F-4813-9626-0C2BCF3EC2F1}">
  <sheetPr>
    <pageSetUpPr fitToPage="1"/>
  </sheetPr>
  <dimension ref="A1:I40"/>
  <sheetViews>
    <sheetView workbookViewId="0">
      <pane xSplit="2" topLeftCell="C1" activePane="topRight" state="frozen"/>
      <selection activeCell="A3" sqref="A3"/>
      <selection pane="topRight" activeCell="A3" sqref="A3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121</v>
      </c>
    </row>
    <row r="5" spans="1:9" x14ac:dyDescent="0.25">
      <c r="A5" s="84" t="s">
        <v>45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46</v>
      </c>
      <c r="E7" s="85"/>
      <c r="F7" s="86"/>
      <c r="G7" s="86"/>
      <c r="H7" s="88" t="s">
        <v>47</v>
      </c>
      <c r="I7" s="86"/>
    </row>
    <row r="8" spans="1:9" ht="16.5" thickTop="1" thickBot="1" x14ac:dyDescent="0.3">
      <c r="A8" s="89" t="s">
        <v>48</v>
      </c>
      <c r="B8" s="90" t="s">
        <v>49</v>
      </c>
      <c r="C8" s="91" t="s">
        <v>50</v>
      </c>
      <c r="D8" s="91" t="s">
        <v>51</v>
      </c>
      <c r="E8" s="91" t="s">
        <v>52</v>
      </c>
      <c r="F8" s="92" t="s">
        <v>51</v>
      </c>
      <c r="G8" s="92" t="s">
        <v>52</v>
      </c>
      <c r="H8" s="92" t="s">
        <v>53</v>
      </c>
      <c r="I8" s="92" t="s">
        <v>54</v>
      </c>
    </row>
    <row r="9" spans="1:9" ht="15.75" thickTop="1" x14ac:dyDescent="0.25">
      <c r="A9" s="93">
        <v>60000000</v>
      </c>
      <c r="B9" t="s">
        <v>55</v>
      </c>
      <c r="C9" s="94">
        <v>116289.66</v>
      </c>
      <c r="D9" s="94">
        <v>24482.22</v>
      </c>
      <c r="E9" s="94">
        <v>0</v>
      </c>
      <c r="F9" s="95">
        <f t="shared" ref="F9:F39" si="0">IF(C9&gt;0,C9+D9,D9)</f>
        <v>140771.88</v>
      </c>
      <c r="G9" s="95">
        <f t="shared" ref="G9:G39" si="1">IF(C9&lt;0,0-C9+E9,E9)</f>
        <v>0</v>
      </c>
      <c r="H9" s="95">
        <f t="shared" ref="H9:H39" si="2">IF(F9-G9&gt;0,F9-G9,0)</f>
        <v>140771.88</v>
      </c>
      <c r="I9" s="95">
        <f t="shared" ref="I9:I39" si="3">IF(G9-F9&gt;0,G9-F9,0)</f>
        <v>0</v>
      </c>
    </row>
    <row r="10" spans="1:9" x14ac:dyDescent="0.25">
      <c r="A10" s="93">
        <v>60000001</v>
      </c>
      <c r="B10" t="s">
        <v>56</v>
      </c>
      <c r="C10" s="94">
        <v>1335.54</v>
      </c>
      <c r="D10" s="94">
        <v>2197</v>
      </c>
      <c r="E10" s="94">
        <v>0</v>
      </c>
      <c r="F10" s="95">
        <f t="shared" si="0"/>
        <v>3532.54</v>
      </c>
      <c r="G10" s="95">
        <f t="shared" si="1"/>
        <v>0</v>
      </c>
      <c r="H10" s="95">
        <f t="shared" si="2"/>
        <v>3532.54</v>
      </c>
      <c r="I10" s="95">
        <f t="shared" si="3"/>
        <v>0</v>
      </c>
    </row>
    <row r="11" spans="1:9" x14ac:dyDescent="0.25">
      <c r="A11" s="93">
        <v>60000002</v>
      </c>
      <c r="B11" t="s">
        <v>57</v>
      </c>
      <c r="C11" s="94">
        <v>872</v>
      </c>
      <c r="D11" s="94">
        <v>244.8</v>
      </c>
      <c r="E11" s="94">
        <v>0</v>
      </c>
      <c r="F11" s="95">
        <f t="shared" si="0"/>
        <v>1116.8</v>
      </c>
      <c r="G11" s="95">
        <f t="shared" si="1"/>
        <v>0</v>
      </c>
      <c r="H11" s="95">
        <f t="shared" si="2"/>
        <v>1116.8</v>
      </c>
      <c r="I11" s="95">
        <f t="shared" si="3"/>
        <v>0</v>
      </c>
    </row>
    <row r="12" spans="1:9" x14ac:dyDescent="0.25">
      <c r="A12" s="93">
        <v>60200000</v>
      </c>
      <c r="B12" t="s">
        <v>80</v>
      </c>
      <c r="C12" s="94">
        <v>85.11</v>
      </c>
      <c r="D12" s="94">
        <v>0</v>
      </c>
      <c r="E12" s="94">
        <v>0</v>
      </c>
      <c r="F12" s="95">
        <f t="shared" si="0"/>
        <v>85.11</v>
      </c>
      <c r="G12" s="95">
        <f t="shared" si="1"/>
        <v>0</v>
      </c>
      <c r="H12" s="95">
        <f t="shared" si="2"/>
        <v>85.11</v>
      </c>
      <c r="I12" s="95">
        <f t="shared" si="3"/>
        <v>0</v>
      </c>
    </row>
    <row r="13" spans="1:9" x14ac:dyDescent="0.25">
      <c r="A13" s="93">
        <v>60700000</v>
      </c>
      <c r="B13" t="s">
        <v>94</v>
      </c>
      <c r="C13" s="94">
        <v>870</v>
      </c>
      <c r="D13" s="94">
        <v>0</v>
      </c>
      <c r="E13" s="94">
        <v>0</v>
      </c>
      <c r="F13" s="95">
        <f t="shared" si="0"/>
        <v>870</v>
      </c>
      <c r="G13" s="95">
        <f t="shared" si="1"/>
        <v>0</v>
      </c>
      <c r="H13" s="95">
        <f t="shared" si="2"/>
        <v>870</v>
      </c>
      <c r="I13" s="95">
        <f t="shared" si="3"/>
        <v>0</v>
      </c>
    </row>
    <row r="14" spans="1:9" x14ac:dyDescent="0.25">
      <c r="A14" s="93">
        <v>60800000</v>
      </c>
      <c r="B14" t="s">
        <v>81</v>
      </c>
      <c r="C14" s="94">
        <v>-33.6</v>
      </c>
      <c r="D14" s="94">
        <v>0</v>
      </c>
      <c r="E14" s="94">
        <v>0</v>
      </c>
      <c r="F14" s="95">
        <f t="shared" si="0"/>
        <v>0</v>
      </c>
      <c r="G14" s="95">
        <f t="shared" si="1"/>
        <v>33.6</v>
      </c>
      <c r="H14" s="95">
        <f t="shared" si="2"/>
        <v>0</v>
      </c>
      <c r="I14" s="95">
        <f t="shared" si="3"/>
        <v>33.6</v>
      </c>
    </row>
    <row r="15" spans="1:9" x14ac:dyDescent="0.25">
      <c r="A15" s="93">
        <v>62100003</v>
      </c>
      <c r="B15" t="s">
        <v>58</v>
      </c>
      <c r="C15" s="94">
        <v>990</v>
      </c>
      <c r="D15" s="94">
        <v>330</v>
      </c>
      <c r="E15" s="94">
        <v>0</v>
      </c>
      <c r="F15" s="95">
        <f t="shared" si="0"/>
        <v>1320</v>
      </c>
      <c r="G15" s="95">
        <f t="shared" si="1"/>
        <v>0</v>
      </c>
      <c r="H15" s="95">
        <f t="shared" si="2"/>
        <v>1320</v>
      </c>
      <c r="I15" s="95">
        <f t="shared" si="3"/>
        <v>0</v>
      </c>
    </row>
    <row r="16" spans="1:9" x14ac:dyDescent="0.25">
      <c r="A16" s="93">
        <v>62200000</v>
      </c>
      <c r="B16" t="s">
        <v>59</v>
      </c>
      <c r="C16" s="94">
        <v>7079.14</v>
      </c>
      <c r="D16" s="94">
        <v>113.98</v>
      </c>
      <c r="E16" s="94">
        <v>0</v>
      </c>
      <c r="F16" s="95">
        <f t="shared" si="0"/>
        <v>7193.12</v>
      </c>
      <c r="G16" s="95">
        <f t="shared" si="1"/>
        <v>0</v>
      </c>
      <c r="H16" s="95">
        <f t="shared" si="2"/>
        <v>7193.12</v>
      </c>
      <c r="I16" s="95">
        <f t="shared" si="3"/>
        <v>0</v>
      </c>
    </row>
    <row r="17" spans="1:9" x14ac:dyDescent="0.25">
      <c r="A17" s="93">
        <v>62300000</v>
      </c>
      <c r="B17" t="s">
        <v>60</v>
      </c>
      <c r="C17" s="94">
        <v>4001.09</v>
      </c>
      <c r="D17" s="94">
        <v>838.72</v>
      </c>
      <c r="E17" s="94">
        <v>0</v>
      </c>
      <c r="F17" s="95">
        <f t="shared" si="0"/>
        <v>4839.8100000000004</v>
      </c>
      <c r="G17" s="95">
        <f t="shared" si="1"/>
        <v>0</v>
      </c>
      <c r="H17" s="95">
        <f t="shared" si="2"/>
        <v>4839.8100000000004</v>
      </c>
      <c r="I17" s="95">
        <f t="shared" si="3"/>
        <v>0</v>
      </c>
    </row>
    <row r="18" spans="1:9" x14ac:dyDescent="0.25">
      <c r="A18" s="93">
        <v>62500000</v>
      </c>
      <c r="B18" t="s">
        <v>61</v>
      </c>
      <c r="C18" s="94">
        <v>1225.46</v>
      </c>
      <c r="D18" s="94">
        <v>1564.83</v>
      </c>
      <c r="E18" s="94">
        <v>0</v>
      </c>
      <c r="F18" s="95">
        <f t="shared" si="0"/>
        <v>2790.29</v>
      </c>
      <c r="G18" s="95">
        <f t="shared" si="1"/>
        <v>0</v>
      </c>
      <c r="H18" s="95">
        <f t="shared" si="2"/>
        <v>2790.29</v>
      </c>
      <c r="I18" s="95">
        <f t="shared" si="3"/>
        <v>0</v>
      </c>
    </row>
    <row r="19" spans="1:9" x14ac:dyDescent="0.25">
      <c r="A19" s="93">
        <v>62600002</v>
      </c>
      <c r="B19" t="s">
        <v>62</v>
      </c>
      <c r="C19" s="94">
        <v>633.66</v>
      </c>
      <c r="D19" s="94">
        <v>26.83</v>
      </c>
      <c r="E19" s="94">
        <v>0</v>
      </c>
      <c r="F19" s="95">
        <f t="shared" si="0"/>
        <v>660.49</v>
      </c>
      <c r="G19" s="95">
        <f t="shared" si="1"/>
        <v>0</v>
      </c>
      <c r="H19" s="95">
        <f t="shared" si="2"/>
        <v>660.49</v>
      </c>
      <c r="I19" s="95">
        <f t="shared" si="3"/>
        <v>0</v>
      </c>
    </row>
    <row r="20" spans="1:9" x14ac:dyDescent="0.25">
      <c r="A20" s="93">
        <v>62600003</v>
      </c>
      <c r="B20" t="s">
        <v>63</v>
      </c>
      <c r="C20" s="94">
        <v>124.51</v>
      </c>
      <c r="D20" s="94">
        <v>25.25</v>
      </c>
      <c r="E20" s="94">
        <v>0</v>
      </c>
      <c r="F20" s="95">
        <f t="shared" si="0"/>
        <v>149.76</v>
      </c>
      <c r="G20" s="95">
        <f t="shared" si="1"/>
        <v>0</v>
      </c>
      <c r="H20" s="95">
        <f t="shared" si="2"/>
        <v>149.76</v>
      </c>
      <c r="I20" s="95">
        <f t="shared" si="3"/>
        <v>0</v>
      </c>
    </row>
    <row r="21" spans="1:9" x14ac:dyDescent="0.25">
      <c r="A21" s="93">
        <v>62800001</v>
      </c>
      <c r="B21" t="s">
        <v>64</v>
      </c>
      <c r="C21" s="94">
        <v>1352.56</v>
      </c>
      <c r="D21" s="94">
        <v>429.5</v>
      </c>
      <c r="E21" s="94">
        <v>0</v>
      </c>
      <c r="F21" s="95">
        <f t="shared" si="0"/>
        <v>1782.06</v>
      </c>
      <c r="G21" s="95">
        <f t="shared" si="1"/>
        <v>0</v>
      </c>
      <c r="H21" s="95">
        <f t="shared" si="2"/>
        <v>1782.06</v>
      </c>
      <c r="I21" s="95">
        <f t="shared" si="3"/>
        <v>0</v>
      </c>
    </row>
    <row r="22" spans="1:9" x14ac:dyDescent="0.25">
      <c r="A22" s="93">
        <v>62800002</v>
      </c>
      <c r="B22" t="s">
        <v>65</v>
      </c>
      <c r="C22" s="94">
        <v>308.64999999999998</v>
      </c>
      <c r="D22" s="94">
        <v>0</v>
      </c>
      <c r="E22" s="94">
        <v>0</v>
      </c>
      <c r="F22" s="95">
        <f t="shared" si="0"/>
        <v>308.64999999999998</v>
      </c>
      <c r="G22" s="95">
        <f t="shared" si="1"/>
        <v>0</v>
      </c>
      <c r="H22" s="95">
        <f t="shared" si="2"/>
        <v>308.64999999999998</v>
      </c>
      <c r="I22" s="95">
        <f t="shared" si="3"/>
        <v>0</v>
      </c>
    </row>
    <row r="23" spans="1:9" x14ac:dyDescent="0.25">
      <c r="A23" s="93">
        <v>62800003</v>
      </c>
      <c r="B23" t="s">
        <v>66</v>
      </c>
      <c r="C23" s="94">
        <v>534.96</v>
      </c>
      <c r="D23" s="94">
        <v>233.06</v>
      </c>
      <c r="E23" s="94">
        <v>0</v>
      </c>
      <c r="F23" s="95">
        <f t="shared" si="0"/>
        <v>768.02</v>
      </c>
      <c r="G23" s="95">
        <f t="shared" si="1"/>
        <v>0</v>
      </c>
      <c r="H23" s="95">
        <f t="shared" si="2"/>
        <v>768.02</v>
      </c>
      <c r="I23" s="95">
        <f t="shared" si="3"/>
        <v>0</v>
      </c>
    </row>
    <row r="24" spans="1:9" x14ac:dyDescent="0.25">
      <c r="A24" s="93">
        <v>62900000</v>
      </c>
      <c r="B24" t="s">
        <v>67</v>
      </c>
      <c r="C24" s="94">
        <v>3969.3</v>
      </c>
      <c r="D24" s="94">
        <v>588.73</v>
      </c>
      <c r="E24" s="94">
        <v>0</v>
      </c>
      <c r="F24" s="95">
        <f t="shared" si="0"/>
        <v>4558.0300000000007</v>
      </c>
      <c r="G24" s="95">
        <f t="shared" si="1"/>
        <v>0</v>
      </c>
      <c r="H24" s="95">
        <f t="shared" si="2"/>
        <v>4558.0300000000007</v>
      </c>
      <c r="I24" s="95">
        <f t="shared" si="3"/>
        <v>0</v>
      </c>
    </row>
    <row r="25" spans="1:9" x14ac:dyDescent="0.25">
      <c r="A25" s="93">
        <v>62900001</v>
      </c>
      <c r="B25" t="s">
        <v>68</v>
      </c>
      <c r="C25" s="94">
        <v>40.89</v>
      </c>
      <c r="D25" s="94">
        <v>37.630000000000003</v>
      </c>
      <c r="E25" s="94">
        <v>0</v>
      </c>
      <c r="F25" s="95">
        <f t="shared" si="0"/>
        <v>78.52000000000001</v>
      </c>
      <c r="G25" s="95">
        <f t="shared" si="1"/>
        <v>0</v>
      </c>
      <c r="H25" s="95">
        <f t="shared" si="2"/>
        <v>78.52000000000001</v>
      </c>
      <c r="I25" s="95">
        <f t="shared" si="3"/>
        <v>0</v>
      </c>
    </row>
    <row r="26" spans="1:9" x14ac:dyDescent="0.25">
      <c r="A26" s="93">
        <v>62900003</v>
      </c>
      <c r="B26" t="s">
        <v>69</v>
      </c>
      <c r="C26" s="94">
        <v>886.13</v>
      </c>
      <c r="D26" s="94">
        <v>268.81</v>
      </c>
      <c r="E26" s="94">
        <v>0</v>
      </c>
      <c r="F26" s="95">
        <f t="shared" si="0"/>
        <v>1154.94</v>
      </c>
      <c r="G26" s="95">
        <f t="shared" si="1"/>
        <v>0</v>
      </c>
      <c r="H26" s="95">
        <f t="shared" si="2"/>
        <v>1154.94</v>
      </c>
      <c r="I26" s="95">
        <f t="shared" si="3"/>
        <v>0</v>
      </c>
    </row>
    <row r="27" spans="1:9" x14ac:dyDescent="0.25">
      <c r="A27" s="93">
        <v>62900009</v>
      </c>
      <c r="B27" t="s">
        <v>70</v>
      </c>
      <c r="C27" s="94">
        <v>583.78</v>
      </c>
      <c r="D27" s="94">
        <v>711.12</v>
      </c>
      <c r="E27" s="94">
        <v>0</v>
      </c>
      <c r="F27" s="95">
        <f t="shared" si="0"/>
        <v>1294.9000000000001</v>
      </c>
      <c r="G27" s="95">
        <f t="shared" si="1"/>
        <v>0</v>
      </c>
      <c r="H27" s="95">
        <f t="shared" si="2"/>
        <v>1294.9000000000001</v>
      </c>
      <c r="I27" s="95">
        <f t="shared" si="3"/>
        <v>0</v>
      </c>
    </row>
    <row r="28" spans="1:9" x14ac:dyDescent="0.25">
      <c r="A28" s="93">
        <v>63100000</v>
      </c>
      <c r="B28" t="s">
        <v>82</v>
      </c>
      <c r="C28" s="94">
        <v>8.1999999999999993</v>
      </c>
      <c r="D28" s="94">
        <v>4.0999999999999996</v>
      </c>
      <c r="E28" s="94">
        <v>0</v>
      </c>
      <c r="F28" s="95">
        <f t="shared" si="0"/>
        <v>12.299999999999999</v>
      </c>
      <c r="G28" s="95">
        <f t="shared" si="1"/>
        <v>0</v>
      </c>
      <c r="H28" s="95">
        <f t="shared" si="2"/>
        <v>12.299999999999999</v>
      </c>
      <c r="I28" s="95">
        <f t="shared" si="3"/>
        <v>0</v>
      </c>
    </row>
    <row r="29" spans="1:9" x14ac:dyDescent="0.25">
      <c r="A29" s="93">
        <v>64000000</v>
      </c>
      <c r="B29" t="s">
        <v>71</v>
      </c>
      <c r="C29" s="94">
        <v>44101.65</v>
      </c>
      <c r="D29" s="94">
        <v>14159.95</v>
      </c>
      <c r="E29" s="94">
        <v>0</v>
      </c>
      <c r="F29" s="95">
        <f t="shared" si="0"/>
        <v>58261.600000000006</v>
      </c>
      <c r="G29" s="95">
        <f t="shared" si="1"/>
        <v>0</v>
      </c>
      <c r="H29" s="95">
        <f t="shared" si="2"/>
        <v>58261.600000000006</v>
      </c>
      <c r="I29" s="95">
        <f t="shared" si="3"/>
        <v>0</v>
      </c>
    </row>
    <row r="30" spans="1:9" x14ac:dyDescent="0.25">
      <c r="A30" s="93">
        <v>64000001</v>
      </c>
      <c r="B30" t="s">
        <v>72</v>
      </c>
      <c r="C30" s="94">
        <v>1092.6600000000001</v>
      </c>
      <c r="D30" s="94">
        <v>364.22</v>
      </c>
      <c r="E30" s="94">
        <v>0</v>
      </c>
      <c r="F30" s="95">
        <f t="shared" si="0"/>
        <v>1456.88</v>
      </c>
      <c r="G30" s="95">
        <f t="shared" si="1"/>
        <v>0</v>
      </c>
      <c r="H30" s="95">
        <f t="shared" si="2"/>
        <v>1456.88</v>
      </c>
      <c r="I30" s="95">
        <f t="shared" si="3"/>
        <v>0</v>
      </c>
    </row>
    <row r="31" spans="1:9" x14ac:dyDescent="0.25">
      <c r="A31" s="93">
        <v>64100000</v>
      </c>
      <c r="B31" t="s">
        <v>104</v>
      </c>
      <c r="C31" s="94">
        <v>101.15</v>
      </c>
      <c r="D31" s="94">
        <v>0</v>
      </c>
      <c r="E31" s="94">
        <v>0</v>
      </c>
      <c r="F31" s="95">
        <f t="shared" si="0"/>
        <v>101.15</v>
      </c>
      <c r="G31" s="95">
        <f t="shared" si="1"/>
        <v>0</v>
      </c>
      <c r="H31" s="95">
        <f t="shared" si="2"/>
        <v>101.15</v>
      </c>
      <c r="I31" s="95">
        <f t="shared" si="3"/>
        <v>0</v>
      </c>
    </row>
    <row r="32" spans="1:9" x14ac:dyDescent="0.25">
      <c r="A32" s="93">
        <v>64200000</v>
      </c>
      <c r="B32" t="s">
        <v>73</v>
      </c>
      <c r="C32" s="94">
        <v>10317</v>
      </c>
      <c r="D32" s="94">
        <v>3269.91</v>
      </c>
      <c r="E32" s="94">
        <v>0</v>
      </c>
      <c r="F32" s="95">
        <f t="shared" si="0"/>
        <v>13586.91</v>
      </c>
      <c r="G32" s="95">
        <f t="shared" si="1"/>
        <v>0</v>
      </c>
      <c r="H32" s="95">
        <f t="shared" si="2"/>
        <v>13586.91</v>
      </c>
      <c r="I32" s="95">
        <f t="shared" si="3"/>
        <v>0</v>
      </c>
    </row>
    <row r="33" spans="1:9" x14ac:dyDescent="0.25">
      <c r="A33" s="93">
        <v>66230001</v>
      </c>
      <c r="B33" t="s">
        <v>74</v>
      </c>
      <c r="C33" s="94">
        <v>73.349999999999994</v>
      </c>
      <c r="D33" s="94">
        <v>21.82</v>
      </c>
      <c r="E33" s="94">
        <v>0</v>
      </c>
      <c r="F33" s="95">
        <f t="shared" si="0"/>
        <v>95.169999999999987</v>
      </c>
      <c r="G33" s="95">
        <f t="shared" si="1"/>
        <v>0</v>
      </c>
      <c r="H33" s="95">
        <f t="shared" si="2"/>
        <v>95.169999999999987</v>
      </c>
      <c r="I33" s="95">
        <f t="shared" si="3"/>
        <v>0</v>
      </c>
    </row>
    <row r="34" spans="1:9" x14ac:dyDescent="0.25">
      <c r="A34" s="93">
        <v>66230006</v>
      </c>
      <c r="B34" t="s">
        <v>75</v>
      </c>
      <c r="C34" s="94">
        <v>352.62</v>
      </c>
      <c r="D34" s="94">
        <v>112.44</v>
      </c>
      <c r="E34" s="94">
        <v>0</v>
      </c>
      <c r="F34" s="95">
        <f t="shared" si="0"/>
        <v>465.06</v>
      </c>
      <c r="G34" s="95">
        <f t="shared" si="1"/>
        <v>0</v>
      </c>
      <c r="H34" s="95">
        <f t="shared" si="2"/>
        <v>465.06</v>
      </c>
      <c r="I34" s="95">
        <f t="shared" si="3"/>
        <v>0</v>
      </c>
    </row>
    <row r="35" spans="1:9" x14ac:dyDescent="0.25">
      <c r="A35" s="93">
        <v>66900000</v>
      </c>
      <c r="B35" t="s">
        <v>105</v>
      </c>
      <c r="C35" s="94">
        <v>78.3</v>
      </c>
      <c r="D35" s="94">
        <v>0</v>
      </c>
      <c r="E35" s="94">
        <v>0</v>
      </c>
      <c r="F35" s="95">
        <f t="shared" si="0"/>
        <v>78.3</v>
      </c>
      <c r="G35" s="95">
        <f t="shared" si="1"/>
        <v>0</v>
      </c>
      <c r="H35" s="95">
        <f t="shared" si="2"/>
        <v>78.3</v>
      </c>
      <c r="I35" s="95">
        <f t="shared" si="3"/>
        <v>0</v>
      </c>
    </row>
    <row r="36" spans="1:9" x14ac:dyDescent="0.25">
      <c r="A36" s="93">
        <v>67800000</v>
      </c>
      <c r="B36" t="s">
        <v>106</v>
      </c>
      <c r="C36" s="94">
        <v>0</v>
      </c>
      <c r="D36" s="94">
        <v>100</v>
      </c>
      <c r="E36" s="94">
        <v>0</v>
      </c>
      <c r="F36" s="95">
        <f t="shared" si="0"/>
        <v>100</v>
      </c>
      <c r="G36" s="95">
        <f t="shared" si="1"/>
        <v>0</v>
      </c>
      <c r="H36" s="95">
        <f t="shared" si="2"/>
        <v>100</v>
      </c>
      <c r="I36" s="95">
        <f t="shared" si="3"/>
        <v>0</v>
      </c>
    </row>
    <row r="37" spans="1:9" x14ac:dyDescent="0.25">
      <c r="A37" s="93">
        <v>70000000</v>
      </c>
      <c r="B37" t="s">
        <v>76</v>
      </c>
      <c r="C37" s="94">
        <v>-181115.4</v>
      </c>
      <c r="D37" s="94">
        <v>0</v>
      </c>
      <c r="E37" s="94">
        <v>74328.13</v>
      </c>
      <c r="F37" s="95">
        <f t="shared" si="0"/>
        <v>0</v>
      </c>
      <c r="G37" s="95">
        <f t="shared" si="1"/>
        <v>255443.53</v>
      </c>
      <c r="H37" s="95">
        <f t="shared" si="2"/>
        <v>0</v>
      </c>
      <c r="I37" s="95">
        <f t="shared" si="3"/>
        <v>255443.53</v>
      </c>
    </row>
    <row r="38" spans="1:9" x14ac:dyDescent="0.25">
      <c r="A38" s="93">
        <v>70800000</v>
      </c>
      <c r="B38" t="s">
        <v>77</v>
      </c>
      <c r="C38" s="94">
        <v>394.08</v>
      </c>
      <c r="D38" s="94">
        <v>463.8</v>
      </c>
      <c r="E38" s="94">
        <v>0</v>
      </c>
      <c r="F38" s="95">
        <f t="shared" si="0"/>
        <v>857.88</v>
      </c>
      <c r="G38" s="95">
        <f t="shared" si="1"/>
        <v>0</v>
      </c>
      <c r="H38" s="95">
        <f t="shared" si="2"/>
        <v>857.88</v>
      </c>
      <c r="I38" s="95">
        <f t="shared" si="3"/>
        <v>0</v>
      </c>
    </row>
    <row r="39" spans="1:9" x14ac:dyDescent="0.25">
      <c r="A39" s="93">
        <v>76900000</v>
      </c>
      <c r="B39" t="s">
        <v>85</v>
      </c>
      <c r="C39" s="94">
        <v>-60</v>
      </c>
      <c r="D39" s="94">
        <v>0</v>
      </c>
      <c r="E39" s="94">
        <v>7.78</v>
      </c>
      <c r="F39" s="95">
        <f t="shared" si="0"/>
        <v>0</v>
      </c>
      <c r="G39" s="95">
        <f t="shared" si="1"/>
        <v>67.78</v>
      </c>
      <c r="H39" s="95">
        <f t="shared" si="2"/>
        <v>0</v>
      </c>
      <c r="I39" s="95">
        <f t="shared" si="3"/>
        <v>67.78</v>
      </c>
    </row>
    <row r="40" spans="1:9" x14ac:dyDescent="0.25">
      <c r="B40" s="96" t="s">
        <v>78</v>
      </c>
      <c r="C40" s="97">
        <f t="shared" ref="C40:I40" si="4">SUM(C9:C39)</f>
        <v>16492.449999999997</v>
      </c>
      <c r="D40" s="97">
        <f t="shared" si="4"/>
        <v>50588.720000000008</v>
      </c>
      <c r="E40" s="97">
        <f t="shared" si="4"/>
        <v>74335.91</v>
      </c>
      <c r="F40" s="97">
        <f t="shared" si="4"/>
        <v>248290.16999999995</v>
      </c>
      <c r="G40" s="97">
        <f t="shared" si="4"/>
        <v>255544.91</v>
      </c>
      <c r="H40" s="97">
        <f t="shared" si="4"/>
        <v>248290.16999999995</v>
      </c>
      <c r="I40" s="97">
        <f t="shared" si="4"/>
        <v>255544.91</v>
      </c>
    </row>
  </sheetData>
  <pageMargins left="0.7" right="0.7" top="0.75" bottom="0.75" header="0.3" footer="0.3"/>
  <pageSetup paperSize="9" scale="73" fitToHeight="10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F4D9-394E-48EC-9C3E-5934ED5C5F46}">
  <sheetPr>
    <pageSetUpPr fitToPage="1"/>
  </sheetPr>
  <dimension ref="A1:I40"/>
  <sheetViews>
    <sheetView workbookViewId="0">
      <pane xSplit="2" topLeftCell="C1" activePane="topRight" state="frozen"/>
      <selection activeCell="A3" sqref="A3"/>
      <selection pane="topRight" activeCell="A3" sqref="A3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108</v>
      </c>
    </row>
    <row r="5" spans="1:9" x14ac:dyDescent="0.25">
      <c r="A5" s="84" t="s">
        <v>45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46</v>
      </c>
      <c r="E7" s="85"/>
      <c r="F7" s="86"/>
      <c r="G7" s="86"/>
      <c r="H7" s="88" t="s">
        <v>47</v>
      </c>
      <c r="I7" s="86"/>
    </row>
    <row r="8" spans="1:9" ht="16.5" thickTop="1" thickBot="1" x14ac:dyDescent="0.3">
      <c r="A8" s="89" t="s">
        <v>48</v>
      </c>
      <c r="B8" s="90" t="s">
        <v>49</v>
      </c>
      <c r="C8" s="91" t="s">
        <v>50</v>
      </c>
      <c r="D8" s="91" t="s">
        <v>51</v>
      </c>
      <c r="E8" s="91" t="s">
        <v>52</v>
      </c>
      <c r="F8" s="92" t="s">
        <v>51</v>
      </c>
      <c r="G8" s="92" t="s">
        <v>52</v>
      </c>
      <c r="H8" s="92" t="s">
        <v>53</v>
      </c>
      <c r="I8" s="92" t="s">
        <v>54</v>
      </c>
    </row>
    <row r="9" spans="1:9" ht="15.75" thickTop="1" x14ac:dyDescent="0.25">
      <c r="A9" s="93">
        <v>60000000</v>
      </c>
      <c r="B9" t="s">
        <v>55</v>
      </c>
      <c r="C9" s="94">
        <v>140771.88</v>
      </c>
      <c r="D9" s="94">
        <v>66860.429999999993</v>
      </c>
      <c r="E9" s="94">
        <v>0</v>
      </c>
      <c r="F9" s="95">
        <f t="shared" ref="F9:F39" si="0">IF(C9&gt;0,C9+D9,D9)</f>
        <v>207632.31</v>
      </c>
      <c r="G9" s="95">
        <f t="shared" ref="G9:G39" si="1">IF(C9&lt;0,0-C9+E9,E9)</f>
        <v>0</v>
      </c>
      <c r="H9" s="95">
        <f t="shared" ref="H9:H39" si="2">IF(F9-G9&gt;0,F9-G9,0)</f>
        <v>207632.31</v>
      </c>
      <c r="I9" s="95">
        <f t="shared" ref="I9:I39" si="3">IF(G9-F9&gt;0,G9-F9,0)</f>
        <v>0</v>
      </c>
    </row>
    <row r="10" spans="1:9" x14ac:dyDescent="0.25">
      <c r="A10" s="93">
        <v>60000001</v>
      </c>
      <c r="B10" t="s">
        <v>56</v>
      </c>
      <c r="C10" s="94">
        <v>3532.54</v>
      </c>
      <c r="D10" s="94">
        <v>2331.3000000000002</v>
      </c>
      <c r="E10" s="94">
        <v>0</v>
      </c>
      <c r="F10" s="95">
        <f t="shared" si="0"/>
        <v>5863.84</v>
      </c>
      <c r="G10" s="95">
        <f t="shared" si="1"/>
        <v>0</v>
      </c>
      <c r="H10" s="95">
        <f t="shared" si="2"/>
        <v>5863.84</v>
      </c>
      <c r="I10" s="95">
        <f t="shared" si="3"/>
        <v>0</v>
      </c>
    </row>
    <row r="11" spans="1:9" x14ac:dyDescent="0.25">
      <c r="A11" s="93">
        <v>60000002</v>
      </c>
      <c r="B11" t="s">
        <v>57</v>
      </c>
      <c r="C11" s="94">
        <v>1116.8</v>
      </c>
      <c r="D11" s="94">
        <v>755.41</v>
      </c>
      <c r="E11" s="94">
        <v>0</v>
      </c>
      <c r="F11" s="95">
        <f t="shared" si="0"/>
        <v>1872.21</v>
      </c>
      <c r="G11" s="95">
        <f t="shared" si="1"/>
        <v>0</v>
      </c>
      <c r="H11" s="95">
        <f t="shared" si="2"/>
        <v>1872.21</v>
      </c>
      <c r="I11" s="95">
        <f t="shared" si="3"/>
        <v>0</v>
      </c>
    </row>
    <row r="12" spans="1:9" x14ac:dyDescent="0.25">
      <c r="A12" s="93">
        <v>60200000</v>
      </c>
      <c r="B12" t="s">
        <v>80</v>
      </c>
      <c r="C12" s="94">
        <v>85.11</v>
      </c>
      <c r="D12" s="94">
        <v>68.97</v>
      </c>
      <c r="E12" s="94">
        <v>0</v>
      </c>
      <c r="F12" s="95">
        <f t="shared" si="0"/>
        <v>154.07999999999998</v>
      </c>
      <c r="G12" s="95">
        <f t="shared" si="1"/>
        <v>0</v>
      </c>
      <c r="H12" s="95">
        <f t="shared" si="2"/>
        <v>154.07999999999998</v>
      </c>
      <c r="I12" s="95">
        <f t="shared" si="3"/>
        <v>0</v>
      </c>
    </row>
    <row r="13" spans="1:9" x14ac:dyDescent="0.25">
      <c r="A13" s="93">
        <v>60700000</v>
      </c>
      <c r="B13" t="s">
        <v>94</v>
      </c>
      <c r="C13" s="94">
        <v>870</v>
      </c>
      <c r="D13" s="94">
        <v>0</v>
      </c>
      <c r="E13" s="94">
        <v>0</v>
      </c>
      <c r="F13" s="95">
        <f t="shared" si="0"/>
        <v>870</v>
      </c>
      <c r="G13" s="95">
        <f t="shared" si="1"/>
        <v>0</v>
      </c>
      <c r="H13" s="95">
        <f t="shared" si="2"/>
        <v>870</v>
      </c>
      <c r="I13" s="95">
        <f t="shared" si="3"/>
        <v>0</v>
      </c>
    </row>
    <row r="14" spans="1:9" x14ac:dyDescent="0.25">
      <c r="A14" s="93">
        <v>60800000</v>
      </c>
      <c r="B14" t="s">
        <v>81</v>
      </c>
      <c r="C14" s="94">
        <v>-33.6</v>
      </c>
      <c r="D14" s="94">
        <v>0</v>
      </c>
      <c r="E14" s="94">
        <v>0</v>
      </c>
      <c r="F14" s="95">
        <f t="shared" si="0"/>
        <v>0</v>
      </c>
      <c r="G14" s="95">
        <f t="shared" si="1"/>
        <v>33.6</v>
      </c>
      <c r="H14" s="95">
        <f t="shared" si="2"/>
        <v>0</v>
      </c>
      <c r="I14" s="95">
        <f t="shared" si="3"/>
        <v>33.6</v>
      </c>
    </row>
    <row r="15" spans="1:9" x14ac:dyDescent="0.25">
      <c r="A15" s="93">
        <v>62100003</v>
      </c>
      <c r="B15" t="s">
        <v>58</v>
      </c>
      <c r="C15" s="94">
        <v>1320</v>
      </c>
      <c r="D15" s="94">
        <v>330</v>
      </c>
      <c r="E15" s="94">
        <v>0</v>
      </c>
      <c r="F15" s="95">
        <f t="shared" si="0"/>
        <v>1650</v>
      </c>
      <c r="G15" s="95">
        <f t="shared" si="1"/>
        <v>0</v>
      </c>
      <c r="H15" s="95">
        <f t="shared" si="2"/>
        <v>1650</v>
      </c>
      <c r="I15" s="95">
        <f t="shared" si="3"/>
        <v>0</v>
      </c>
    </row>
    <row r="16" spans="1:9" x14ac:dyDescent="0.25">
      <c r="A16" s="93">
        <v>62200000</v>
      </c>
      <c r="B16" t="s">
        <v>59</v>
      </c>
      <c r="C16" s="94">
        <v>7193.12</v>
      </c>
      <c r="D16" s="94">
        <v>848.2</v>
      </c>
      <c r="E16" s="94">
        <v>0</v>
      </c>
      <c r="F16" s="95">
        <f t="shared" si="0"/>
        <v>8041.32</v>
      </c>
      <c r="G16" s="95">
        <f t="shared" si="1"/>
        <v>0</v>
      </c>
      <c r="H16" s="95">
        <f t="shared" si="2"/>
        <v>8041.32</v>
      </c>
      <c r="I16" s="95">
        <f t="shared" si="3"/>
        <v>0</v>
      </c>
    </row>
    <row r="17" spans="1:9" x14ac:dyDescent="0.25">
      <c r="A17" s="93">
        <v>62300000</v>
      </c>
      <c r="B17" t="s">
        <v>60</v>
      </c>
      <c r="C17" s="94">
        <v>4839.8100000000004</v>
      </c>
      <c r="D17" s="94">
        <v>7745.71</v>
      </c>
      <c r="E17" s="94">
        <v>0</v>
      </c>
      <c r="F17" s="95">
        <f t="shared" si="0"/>
        <v>12585.52</v>
      </c>
      <c r="G17" s="95">
        <f t="shared" si="1"/>
        <v>0</v>
      </c>
      <c r="H17" s="95">
        <f t="shared" si="2"/>
        <v>12585.52</v>
      </c>
      <c r="I17" s="95">
        <f t="shared" si="3"/>
        <v>0</v>
      </c>
    </row>
    <row r="18" spans="1:9" x14ac:dyDescent="0.25">
      <c r="A18" s="93">
        <v>62500000</v>
      </c>
      <c r="B18" t="s">
        <v>61</v>
      </c>
      <c r="C18" s="94">
        <v>2790.29</v>
      </c>
      <c r="D18" s="94">
        <v>246.83</v>
      </c>
      <c r="E18" s="94">
        <v>0</v>
      </c>
      <c r="F18" s="95">
        <f t="shared" si="0"/>
        <v>3037.12</v>
      </c>
      <c r="G18" s="95">
        <f t="shared" si="1"/>
        <v>0</v>
      </c>
      <c r="H18" s="95">
        <f t="shared" si="2"/>
        <v>3037.12</v>
      </c>
      <c r="I18" s="95">
        <f t="shared" si="3"/>
        <v>0</v>
      </c>
    </row>
    <row r="19" spans="1:9" x14ac:dyDescent="0.25">
      <c r="A19" s="93">
        <v>62600002</v>
      </c>
      <c r="B19" t="s">
        <v>62</v>
      </c>
      <c r="C19" s="94">
        <v>660.49</v>
      </c>
      <c r="D19" s="94">
        <v>19.34</v>
      </c>
      <c r="E19" s="94">
        <v>0</v>
      </c>
      <c r="F19" s="95">
        <f t="shared" si="0"/>
        <v>679.83</v>
      </c>
      <c r="G19" s="95">
        <f t="shared" si="1"/>
        <v>0</v>
      </c>
      <c r="H19" s="95">
        <f t="shared" si="2"/>
        <v>679.83</v>
      </c>
      <c r="I19" s="95">
        <f t="shared" si="3"/>
        <v>0</v>
      </c>
    </row>
    <row r="20" spans="1:9" x14ac:dyDescent="0.25">
      <c r="A20" s="93">
        <v>62600003</v>
      </c>
      <c r="B20" t="s">
        <v>63</v>
      </c>
      <c r="C20" s="94">
        <v>149.76</v>
      </c>
      <c r="D20" s="94">
        <v>29.36</v>
      </c>
      <c r="E20" s="94">
        <v>0</v>
      </c>
      <c r="F20" s="95">
        <f t="shared" si="0"/>
        <v>179.12</v>
      </c>
      <c r="G20" s="95">
        <f t="shared" si="1"/>
        <v>0</v>
      </c>
      <c r="H20" s="95">
        <f t="shared" si="2"/>
        <v>179.12</v>
      </c>
      <c r="I20" s="95">
        <f t="shared" si="3"/>
        <v>0</v>
      </c>
    </row>
    <row r="21" spans="1:9" x14ac:dyDescent="0.25">
      <c r="A21" s="93">
        <v>62800001</v>
      </c>
      <c r="B21" t="s">
        <v>64</v>
      </c>
      <c r="C21" s="94">
        <v>1782.06</v>
      </c>
      <c r="D21" s="94">
        <v>507.34</v>
      </c>
      <c r="E21" s="94">
        <v>0</v>
      </c>
      <c r="F21" s="95">
        <f t="shared" si="0"/>
        <v>2289.4</v>
      </c>
      <c r="G21" s="95">
        <f t="shared" si="1"/>
        <v>0</v>
      </c>
      <c r="H21" s="95">
        <f t="shared" si="2"/>
        <v>2289.4</v>
      </c>
      <c r="I21" s="95">
        <f t="shared" si="3"/>
        <v>0</v>
      </c>
    </row>
    <row r="22" spans="1:9" x14ac:dyDescent="0.25">
      <c r="A22" s="93">
        <v>62800002</v>
      </c>
      <c r="B22" t="s">
        <v>65</v>
      </c>
      <c r="C22" s="94">
        <v>308.64999999999998</v>
      </c>
      <c r="D22" s="94">
        <v>104.92</v>
      </c>
      <c r="E22" s="94">
        <v>0</v>
      </c>
      <c r="F22" s="95">
        <f t="shared" si="0"/>
        <v>413.57</v>
      </c>
      <c r="G22" s="95">
        <f t="shared" si="1"/>
        <v>0</v>
      </c>
      <c r="H22" s="95">
        <f t="shared" si="2"/>
        <v>413.57</v>
      </c>
      <c r="I22" s="95">
        <f t="shared" si="3"/>
        <v>0</v>
      </c>
    </row>
    <row r="23" spans="1:9" x14ac:dyDescent="0.25">
      <c r="A23" s="93">
        <v>62800003</v>
      </c>
      <c r="B23" t="s">
        <v>66</v>
      </c>
      <c r="C23" s="94">
        <v>768.02</v>
      </c>
      <c r="D23" s="94">
        <v>146.19999999999999</v>
      </c>
      <c r="E23" s="94">
        <v>0</v>
      </c>
      <c r="F23" s="95">
        <f t="shared" si="0"/>
        <v>914.22</v>
      </c>
      <c r="G23" s="95">
        <f t="shared" si="1"/>
        <v>0</v>
      </c>
      <c r="H23" s="95">
        <f t="shared" si="2"/>
        <v>914.22</v>
      </c>
      <c r="I23" s="95">
        <f t="shared" si="3"/>
        <v>0</v>
      </c>
    </row>
    <row r="24" spans="1:9" x14ac:dyDescent="0.25">
      <c r="A24" s="93">
        <v>62900000</v>
      </c>
      <c r="B24" t="s">
        <v>67</v>
      </c>
      <c r="C24" s="94">
        <v>4558.03</v>
      </c>
      <c r="D24" s="94">
        <v>863.43</v>
      </c>
      <c r="E24" s="94">
        <v>0</v>
      </c>
      <c r="F24" s="95">
        <f t="shared" si="0"/>
        <v>5421.46</v>
      </c>
      <c r="G24" s="95">
        <f t="shared" si="1"/>
        <v>0</v>
      </c>
      <c r="H24" s="95">
        <f t="shared" si="2"/>
        <v>5421.46</v>
      </c>
      <c r="I24" s="95">
        <f t="shared" si="3"/>
        <v>0</v>
      </c>
    </row>
    <row r="25" spans="1:9" x14ac:dyDescent="0.25">
      <c r="A25" s="93">
        <v>62900001</v>
      </c>
      <c r="B25" t="s">
        <v>68</v>
      </c>
      <c r="C25" s="94">
        <v>78.52</v>
      </c>
      <c r="D25" s="94">
        <v>0</v>
      </c>
      <c r="E25" s="94">
        <v>0</v>
      </c>
      <c r="F25" s="95">
        <f t="shared" si="0"/>
        <v>78.52</v>
      </c>
      <c r="G25" s="95">
        <f t="shared" si="1"/>
        <v>0</v>
      </c>
      <c r="H25" s="95">
        <f t="shared" si="2"/>
        <v>78.52</v>
      </c>
      <c r="I25" s="95">
        <f t="shared" si="3"/>
        <v>0</v>
      </c>
    </row>
    <row r="26" spans="1:9" x14ac:dyDescent="0.25">
      <c r="A26" s="93">
        <v>62900003</v>
      </c>
      <c r="B26" t="s">
        <v>69</v>
      </c>
      <c r="C26" s="94">
        <v>1154.94</v>
      </c>
      <c r="D26" s="94">
        <v>288.06</v>
      </c>
      <c r="E26" s="94">
        <v>0</v>
      </c>
      <c r="F26" s="95">
        <f t="shared" si="0"/>
        <v>1443</v>
      </c>
      <c r="G26" s="95">
        <f t="shared" si="1"/>
        <v>0</v>
      </c>
      <c r="H26" s="95">
        <f t="shared" si="2"/>
        <v>1443</v>
      </c>
      <c r="I26" s="95">
        <f t="shared" si="3"/>
        <v>0</v>
      </c>
    </row>
    <row r="27" spans="1:9" x14ac:dyDescent="0.25">
      <c r="A27" s="93">
        <v>62900009</v>
      </c>
      <c r="B27" t="s">
        <v>70</v>
      </c>
      <c r="C27" s="94">
        <v>1294.9000000000001</v>
      </c>
      <c r="D27" s="94">
        <v>971.69</v>
      </c>
      <c r="E27" s="94">
        <v>0</v>
      </c>
      <c r="F27" s="95">
        <f t="shared" si="0"/>
        <v>2266.59</v>
      </c>
      <c r="G27" s="95">
        <f t="shared" si="1"/>
        <v>0</v>
      </c>
      <c r="H27" s="95">
        <f t="shared" si="2"/>
        <v>2266.59</v>
      </c>
      <c r="I27" s="95">
        <f t="shared" si="3"/>
        <v>0</v>
      </c>
    </row>
    <row r="28" spans="1:9" x14ac:dyDescent="0.25">
      <c r="A28" s="93">
        <v>63100000</v>
      </c>
      <c r="B28" t="s">
        <v>82</v>
      </c>
      <c r="C28" s="94">
        <v>12.3</v>
      </c>
      <c r="D28" s="94">
        <v>0</v>
      </c>
      <c r="E28" s="94">
        <v>0</v>
      </c>
      <c r="F28" s="95">
        <f t="shared" si="0"/>
        <v>12.3</v>
      </c>
      <c r="G28" s="95">
        <f t="shared" si="1"/>
        <v>0</v>
      </c>
      <c r="H28" s="95">
        <f t="shared" si="2"/>
        <v>12.3</v>
      </c>
      <c r="I28" s="95">
        <f t="shared" si="3"/>
        <v>0</v>
      </c>
    </row>
    <row r="29" spans="1:9" x14ac:dyDescent="0.25">
      <c r="A29" s="93">
        <v>64000000</v>
      </c>
      <c r="B29" t="s">
        <v>71</v>
      </c>
      <c r="C29" s="94">
        <v>58261.599999999999</v>
      </c>
      <c r="D29" s="94">
        <v>14323.55</v>
      </c>
      <c r="E29" s="94">
        <v>0</v>
      </c>
      <c r="F29" s="95">
        <f t="shared" si="0"/>
        <v>72585.149999999994</v>
      </c>
      <c r="G29" s="95">
        <f t="shared" si="1"/>
        <v>0</v>
      </c>
      <c r="H29" s="95">
        <f t="shared" si="2"/>
        <v>72585.149999999994</v>
      </c>
      <c r="I29" s="95">
        <f t="shared" si="3"/>
        <v>0</v>
      </c>
    </row>
    <row r="30" spans="1:9" x14ac:dyDescent="0.25">
      <c r="A30" s="93">
        <v>64000001</v>
      </c>
      <c r="B30" t="s">
        <v>72</v>
      </c>
      <c r="C30" s="94">
        <v>1456.88</v>
      </c>
      <c r="D30" s="94">
        <v>364.22</v>
      </c>
      <c r="E30" s="94">
        <v>0</v>
      </c>
      <c r="F30" s="95">
        <f t="shared" si="0"/>
        <v>1821.1000000000001</v>
      </c>
      <c r="G30" s="95">
        <f t="shared" si="1"/>
        <v>0</v>
      </c>
      <c r="H30" s="95">
        <f t="shared" si="2"/>
        <v>1821.1000000000001</v>
      </c>
      <c r="I30" s="95">
        <f t="shared" si="3"/>
        <v>0</v>
      </c>
    </row>
    <row r="31" spans="1:9" x14ac:dyDescent="0.25">
      <c r="A31" s="93">
        <v>64100000</v>
      </c>
      <c r="B31" t="s">
        <v>104</v>
      </c>
      <c r="C31" s="94">
        <v>101.15</v>
      </c>
      <c r="D31" s="94">
        <v>0</v>
      </c>
      <c r="E31" s="94">
        <v>0</v>
      </c>
      <c r="F31" s="95">
        <f t="shared" si="0"/>
        <v>101.15</v>
      </c>
      <c r="G31" s="95">
        <f t="shared" si="1"/>
        <v>0</v>
      </c>
      <c r="H31" s="95">
        <f t="shared" si="2"/>
        <v>101.15</v>
      </c>
      <c r="I31" s="95">
        <f t="shared" si="3"/>
        <v>0</v>
      </c>
    </row>
    <row r="32" spans="1:9" x14ac:dyDescent="0.25">
      <c r="A32" s="93">
        <v>64200000</v>
      </c>
      <c r="B32" t="s">
        <v>73</v>
      </c>
      <c r="C32" s="94">
        <v>13586.91</v>
      </c>
      <c r="D32" s="94">
        <v>3326.41</v>
      </c>
      <c r="E32" s="94">
        <v>0</v>
      </c>
      <c r="F32" s="95">
        <f t="shared" si="0"/>
        <v>16913.32</v>
      </c>
      <c r="G32" s="95">
        <f t="shared" si="1"/>
        <v>0</v>
      </c>
      <c r="H32" s="95">
        <f t="shared" si="2"/>
        <v>16913.32</v>
      </c>
      <c r="I32" s="95">
        <f t="shared" si="3"/>
        <v>0</v>
      </c>
    </row>
    <row r="33" spans="1:9" x14ac:dyDescent="0.25">
      <c r="A33" s="93">
        <v>66230001</v>
      </c>
      <c r="B33" t="s">
        <v>74</v>
      </c>
      <c r="C33" s="94">
        <v>95.17</v>
      </c>
      <c r="D33" s="94">
        <v>20.5</v>
      </c>
      <c r="E33" s="94">
        <v>0</v>
      </c>
      <c r="F33" s="95">
        <f t="shared" si="0"/>
        <v>115.67</v>
      </c>
      <c r="G33" s="95">
        <f t="shared" si="1"/>
        <v>0</v>
      </c>
      <c r="H33" s="95">
        <f t="shared" si="2"/>
        <v>115.67</v>
      </c>
      <c r="I33" s="95">
        <f t="shared" si="3"/>
        <v>0</v>
      </c>
    </row>
    <row r="34" spans="1:9" x14ac:dyDescent="0.25">
      <c r="A34" s="93">
        <v>66230006</v>
      </c>
      <c r="B34" t="s">
        <v>75</v>
      </c>
      <c r="C34" s="94">
        <v>465.06</v>
      </c>
      <c r="D34" s="94">
        <v>109.88</v>
      </c>
      <c r="E34" s="94">
        <v>0</v>
      </c>
      <c r="F34" s="95">
        <f t="shared" si="0"/>
        <v>574.94000000000005</v>
      </c>
      <c r="G34" s="95">
        <f t="shared" si="1"/>
        <v>0</v>
      </c>
      <c r="H34" s="95">
        <f t="shared" si="2"/>
        <v>574.94000000000005</v>
      </c>
      <c r="I34" s="95">
        <f t="shared" si="3"/>
        <v>0</v>
      </c>
    </row>
    <row r="35" spans="1:9" x14ac:dyDescent="0.25">
      <c r="A35" s="93">
        <v>66900000</v>
      </c>
      <c r="B35" t="s">
        <v>105</v>
      </c>
      <c r="C35" s="94">
        <v>78.3</v>
      </c>
      <c r="D35" s="94">
        <v>0</v>
      </c>
      <c r="E35" s="94">
        <v>0</v>
      </c>
      <c r="F35" s="95">
        <f t="shared" si="0"/>
        <v>78.3</v>
      </c>
      <c r="G35" s="95">
        <f t="shared" si="1"/>
        <v>0</v>
      </c>
      <c r="H35" s="95">
        <f t="shared" si="2"/>
        <v>78.3</v>
      </c>
      <c r="I35" s="95">
        <f t="shared" si="3"/>
        <v>0</v>
      </c>
    </row>
    <row r="36" spans="1:9" x14ac:dyDescent="0.25">
      <c r="A36" s="93">
        <v>67800000</v>
      </c>
      <c r="B36" t="s">
        <v>106</v>
      </c>
      <c r="C36" s="94">
        <v>100</v>
      </c>
      <c r="D36" s="94">
        <v>0</v>
      </c>
      <c r="E36" s="94">
        <v>0</v>
      </c>
      <c r="F36" s="95">
        <f t="shared" si="0"/>
        <v>100</v>
      </c>
      <c r="G36" s="95">
        <f t="shared" si="1"/>
        <v>0</v>
      </c>
      <c r="H36" s="95">
        <f t="shared" si="2"/>
        <v>100</v>
      </c>
      <c r="I36" s="95">
        <f t="shared" si="3"/>
        <v>0</v>
      </c>
    </row>
    <row r="37" spans="1:9" x14ac:dyDescent="0.25">
      <c r="A37" s="93">
        <v>70000000</v>
      </c>
      <c r="B37" t="s">
        <v>76</v>
      </c>
      <c r="C37" s="94">
        <v>-255443.53</v>
      </c>
      <c r="D37" s="94">
        <v>0</v>
      </c>
      <c r="E37" s="94">
        <v>111423.64</v>
      </c>
      <c r="F37" s="95">
        <f t="shared" si="0"/>
        <v>0</v>
      </c>
      <c r="G37" s="95">
        <f t="shared" si="1"/>
        <v>366867.17</v>
      </c>
      <c r="H37" s="95">
        <f t="shared" si="2"/>
        <v>0</v>
      </c>
      <c r="I37" s="95">
        <f t="shared" si="3"/>
        <v>366867.17</v>
      </c>
    </row>
    <row r="38" spans="1:9" x14ac:dyDescent="0.25">
      <c r="A38" s="93">
        <v>70800000</v>
      </c>
      <c r="B38" t="s">
        <v>77</v>
      </c>
      <c r="C38" s="94">
        <v>857.88</v>
      </c>
      <c r="D38" s="94">
        <v>13.5</v>
      </c>
      <c r="E38" s="94">
        <v>0</v>
      </c>
      <c r="F38" s="95">
        <f t="shared" si="0"/>
        <v>871.38</v>
      </c>
      <c r="G38" s="95">
        <f t="shared" si="1"/>
        <v>0</v>
      </c>
      <c r="H38" s="95">
        <f t="shared" si="2"/>
        <v>871.38</v>
      </c>
      <c r="I38" s="95">
        <f t="shared" si="3"/>
        <v>0</v>
      </c>
    </row>
    <row r="39" spans="1:9" x14ac:dyDescent="0.25">
      <c r="A39" s="93">
        <v>76900000</v>
      </c>
      <c r="B39" t="s">
        <v>85</v>
      </c>
      <c r="C39" s="94">
        <v>-67.78</v>
      </c>
      <c r="D39" s="94">
        <v>0</v>
      </c>
      <c r="E39" s="94">
        <v>0</v>
      </c>
      <c r="F39" s="95">
        <f t="shared" si="0"/>
        <v>0</v>
      </c>
      <c r="G39" s="95">
        <f t="shared" si="1"/>
        <v>67.78</v>
      </c>
      <c r="H39" s="95">
        <f t="shared" si="2"/>
        <v>0</v>
      </c>
      <c r="I39" s="95">
        <f t="shared" si="3"/>
        <v>67.78</v>
      </c>
    </row>
    <row r="40" spans="1:9" x14ac:dyDescent="0.25">
      <c r="B40" s="96" t="s">
        <v>78</v>
      </c>
      <c r="C40" s="97">
        <f t="shared" ref="C40:I40" si="4">SUM(C9:C39)</f>
        <v>-7254.7400000000544</v>
      </c>
      <c r="D40" s="97">
        <f t="shared" si="4"/>
        <v>100275.25</v>
      </c>
      <c r="E40" s="97">
        <f t="shared" si="4"/>
        <v>111423.64</v>
      </c>
      <c r="F40" s="97">
        <f t="shared" si="4"/>
        <v>348565.41999999993</v>
      </c>
      <c r="G40" s="97">
        <f t="shared" si="4"/>
        <v>366968.55</v>
      </c>
      <c r="H40" s="97">
        <f t="shared" si="4"/>
        <v>348565.41999999993</v>
      </c>
      <c r="I40" s="97">
        <f t="shared" si="4"/>
        <v>366968.55</v>
      </c>
    </row>
  </sheetData>
  <pageMargins left="0.7" right="0.7" top="0.75" bottom="0.75" header="0.3" footer="0.3"/>
  <pageSetup paperSize="9" scale="72" fitToHeight="10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3C169-319B-41FC-A7AC-8122BDE8CE58}">
  <sheetPr>
    <pageSetUpPr fitToPage="1"/>
  </sheetPr>
  <dimension ref="A1:I40"/>
  <sheetViews>
    <sheetView workbookViewId="0">
      <pane xSplit="2" topLeftCell="C1" activePane="topRight" state="frozen"/>
      <selection activeCell="A3" sqref="A3"/>
      <selection pane="topRight" activeCell="A3" sqref="A3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110</v>
      </c>
    </row>
    <row r="5" spans="1:9" x14ac:dyDescent="0.25">
      <c r="A5" s="84" t="s">
        <v>45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46</v>
      </c>
      <c r="E7" s="85"/>
      <c r="F7" s="86"/>
      <c r="G7" s="86"/>
      <c r="H7" s="88" t="s">
        <v>47</v>
      </c>
      <c r="I7" s="86"/>
    </row>
    <row r="8" spans="1:9" ht="16.5" thickTop="1" thickBot="1" x14ac:dyDescent="0.3">
      <c r="A8" s="89" t="s">
        <v>48</v>
      </c>
      <c r="B8" s="90" t="s">
        <v>49</v>
      </c>
      <c r="C8" s="91" t="s">
        <v>50</v>
      </c>
      <c r="D8" s="91" t="s">
        <v>51</v>
      </c>
      <c r="E8" s="91" t="s">
        <v>52</v>
      </c>
      <c r="F8" s="92" t="s">
        <v>51</v>
      </c>
      <c r="G8" s="92" t="s">
        <v>52</v>
      </c>
      <c r="H8" s="92" t="s">
        <v>53</v>
      </c>
      <c r="I8" s="92" t="s">
        <v>54</v>
      </c>
    </row>
    <row r="9" spans="1:9" ht="15.75" thickTop="1" x14ac:dyDescent="0.25">
      <c r="A9" s="93">
        <v>60000000</v>
      </c>
      <c r="B9" t="s">
        <v>55</v>
      </c>
      <c r="C9" s="94">
        <v>207632.31</v>
      </c>
      <c r="D9" s="94">
        <v>41228.480000000003</v>
      </c>
      <c r="E9" s="94">
        <v>0</v>
      </c>
      <c r="F9" s="95">
        <f t="shared" ref="F9:F39" si="0">IF(C9&gt;0,C9+D9,D9)</f>
        <v>248860.79</v>
      </c>
      <c r="G9" s="95">
        <f t="shared" ref="G9:G39" si="1">IF(C9&lt;0,0-C9+E9,E9)</f>
        <v>0</v>
      </c>
      <c r="H9" s="95">
        <f t="shared" ref="H9:H39" si="2">IF(F9-G9&gt;0,F9-G9,0)</f>
        <v>248860.79</v>
      </c>
      <c r="I9" s="95">
        <f t="shared" ref="I9:I39" si="3">IF(G9-F9&gt;0,G9-F9,0)</f>
        <v>0</v>
      </c>
    </row>
    <row r="10" spans="1:9" x14ac:dyDescent="0.25">
      <c r="A10" s="93">
        <v>60000001</v>
      </c>
      <c r="B10" t="s">
        <v>56</v>
      </c>
      <c r="C10" s="94">
        <v>5863.84</v>
      </c>
      <c r="D10" s="94">
        <v>1486.87</v>
      </c>
      <c r="E10" s="94">
        <v>0</v>
      </c>
      <c r="F10" s="95">
        <f t="shared" si="0"/>
        <v>7350.71</v>
      </c>
      <c r="G10" s="95">
        <f t="shared" si="1"/>
        <v>0</v>
      </c>
      <c r="H10" s="95">
        <f t="shared" si="2"/>
        <v>7350.71</v>
      </c>
      <c r="I10" s="95">
        <f t="shared" si="3"/>
        <v>0</v>
      </c>
    </row>
    <row r="11" spans="1:9" x14ac:dyDescent="0.25">
      <c r="A11" s="93">
        <v>60000002</v>
      </c>
      <c r="B11" t="s">
        <v>57</v>
      </c>
      <c r="C11" s="94">
        <v>1872.21</v>
      </c>
      <c r="D11" s="94">
        <v>143.44999999999999</v>
      </c>
      <c r="E11" s="94">
        <v>0</v>
      </c>
      <c r="F11" s="95">
        <f t="shared" si="0"/>
        <v>2015.66</v>
      </c>
      <c r="G11" s="95">
        <f t="shared" si="1"/>
        <v>0</v>
      </c>
      <c r="H11" s="95">
        <f t="shared" si="2"/>
        <v>2015.66</v>
      </c>
      <c r="I11" s="95">
        <f t="shared" si="3"/>
        <v>0</v>
      </c>
    </row>
    <row r="12" spans="1:9" x14ac:dyDescent="0.25">
      <c r="A12" s="93">
        <v>60200000</v>
      </c>
      <c r="B12" t="s">
        <v>80</v>
      </c>
      <c r="C12" s="94">
        <v>154.08000000000001</v>
      </c>
      <c r="D12" s="94">
        <v>0</v>
      </c>
      <c r="E12" s="94">
        <v>0</v>
      </c>
      <c r="F12" s="95">
        <f t="shared" si="0"/>
        <v>154.08000000000001</v>
      </c>
      <c r="G12" s="95">
        <f t="shared" si="1"/>
        <v>0</v>
      </c>
      <c r="H12" s="95">
        <f t="shared" si="2"/>
        <v>154.08000000000001</v>
      </c>
      <c r="I12" s="95">
        <f t="shared" si="3"/>
        <v>0</v>
      </c>
    </row>
    <row r="13" spans="1:9" x14ac:dyDescent="0.25">
      <c r="A13" s="93">
        <v>60700000</v>
      </c>
      <c r="B13" t="s">
        <v>94</v>
      </c>
      <c r="C13" s="94">
        <v>870</v>
      </c>
      <c r="D13" s="94">
        <v>350</v>
      </c>
      <c r="E13" s="94">
        <v>0</v>
      </c>
      <c r="F13" s="95">
        <f t="shared" si="0"/>
        <v>1220</v>
      </c>
      <c r="G13" s="95">
        <f t="shared" si="1"/>
        <v>0</v>
      </c>
      <c r="H13" s="95">
        <f t="shared" si="2"/>
        <v>1220</v>
      </c>
      <c r="I13" s="95">
        <f t="shared" si="3"/>
        <v>0</v>
      </c>
    </row>
    <row r="14" spans="1:9" x14ac:dyDescent="0.25">
      <c r="A14" s="93">
        <v>60800000</v>
      </c>
      <c r="B14" t="s">
        <v>81</v>
      </c>
      <c r="C14" s="94">
        <v>-33.6</v>
      </c>
      <c r="D14" s="94">
        <v>0</v>
      </c>
      <c r="E14" s="94">
        <v>400.66</v>
      </c>
      <c r="F14" s="95">
        <f t="shared" si="0"/>
        <v>0</v>
      </c>
      <c r="G14" s="95">
        <f t="shared" si="1"/>
        <v>434.26000000000005</v>
      </c>
      <c r="H14" s="95">
        <f t="shared" si="2"/>
        <v>0</v>
      </c>
      <c r="I14" s="95">
        <f t="shared" si="3"/>
        <v>434.26000000000005</v>
      </c>
    </row>
    <row r="15" spans="1:9" x14ac:dyDescent="0.25">
      <c r="A15" s="93">
        <v>62100003</v>
      </c>
      <c r="B15" t="s">
        <v>58</v>
      </c>
      <c r="C15" s="94">
        <v>1650</v>
      </c>
      <c r="D15" s="94">
        <v>330</v>
      </c>
      <c r="E15" s="94">
        <v>0</v>
      </c>
      <c r="F15" s="95">
        <f t="shared" si="0"/>
        <v>1980</v>
      </c>
      <c r="G15" s="95">
        <f t="shared" si="1"/>
        <v>0</v>
      </c>
      <c r="H15" s="95">
        <f t="shared" si="2"/>
        <v>1980</v>
      </c>
      <c r="I15" s="95">
        <f t="shared" si="3"/>
        <v>0</v>
      </c>
    </row>
    <row r="16" spans="1:9" x14ac:dyDescent="0.25">
      <c r="A16" s="93">
        <v>62200000</v>
      </c>
      <c r="B16" t="s">
        <v>59</v>
      </c>
      <c r="C16" s="94">
        <v>8041.32</v>
      </c>
      <c r="D16" s="94">
        <v>91.9</v>
      </c>
      <c r="E16" s="94">
        <v>0</v>
      </c>
      <c r="F16" s="95">
        <f t="shared" si="0"/>
        <v>8133.2199999999993</v>
      </c>
      <c r="G16" s="95">
        <f t="shared" si="1"/>
        <v>0</v>
      </c>
      <c r="H16" s="95">
        <f t="shared" si="2"/>
        <v>8133.2199999999993</v>
      </c>
      <c r="I16" s="95">
        <f t="shared" si="3"/>
        <v>0</v>
      </c>
    </row>
    <row r="17" spans="1:9" x14ac:dyDescent="0.25">
      <c r="A17" s="93">
        <v>62300000</v>
      </c>
      <c r="B17" t="s">
        <v>60</v>
      </c>
      <c r="C17" s="94">
        <v>12585.52</v>
      </c>
      <c r="D17" s="94">
        <v>757.76</v>
      </c>
      <c r="E17" s="94">
        <v>0</v>
      </c>
      <c r="F17" s="95">
        <f t="shared" si="0"/>
        <v>13343.28</v>
      </c>
      <c r="G17" s="95">
        <f t="shared" si="1"/>
        <v>0</v>
      </c>
      <c r="H17" s="95">
        <f t="shared" si="2"/>
        <v>13343.28</v>
      </c>
      <c r="I17" s="95">
        <f t="shared" si="3"/>
        <v>0</v>
      </c>
    </row>
    <row r="18" spans="1:9" x14ac:dyDescent="0.25">
      <c r="A18" s="93">
        <v>62500000</v>
      </c>
      <c r="B18" t="s">
        <v>61</v>
      </c>
      <c r="C18" s="94">
        <v>3037.12</v>
      </c>
      <c r="D18" s="94">
        <v>363.11</v>
      </c>
      <c r="E18" s="94">
        <v>0</v>
      </c>
      <c r="F18" s="95">
        <f t="shared" si="0"/>
        <v>3400.23</v>
      </c>
      <c r="G18" s="95">
        <f t="shared" si="1"/>
        <v>0</v>
      </c>
      <c r="H18" s="95">
        <f t="shared" si="2"/>
        <v>3400.23</v>
      </c>
      <c r="I18" s="95">
        <f t="shared" si="3"/>
        <v>0</v>
      </c>
    </row>
    <row r="19" spans="1:9" x14ac:dyDescent="0.25">
      <c r="A19" s="93">
        <v>62600002</v>
      </c>
      <c r="B19" t="s">
        <v>62</v>
      </c>
      <c r="C19" s="94">
        <v>679.83</v>
      </c>
      <c r="D19" s="94">
        <v>126.58</v>
      </c>
      <c r="E19" s="94">
        <v>0</v>
      </c>
      <c r="F19" s="95">
        <f t="shared" si="0"/>
        <v>806.41000000000008</v>
      </c>
      <c r="G19" s="95">
        <f t="shared" si="1"/>
        <v>0</v>
      </c>
      <c r="H19" s="95">
        <f t="shared" si="2"/>
        <v>806.41000000000008</v>
      </c>
      <c r="I19" s="95">
        <f t="shared" si="3"/>
        <v>0</v>
      </c>
    </row>
    <row r="20" spans="1:9" x14ac:dyDescent="0.25">
      <c r="A20" s="93">
        <v>62600003</v>
      </c>
      <c r="B20" t="s">
        <v>63</v>
      </c>
      <c r="C20" s="94">
        <v>179.12</v>
      </c>
      <c r="D20" s="94">
        <v>50.42</v>
      </c>
      <c r="E20" s="94">
        <v>0</v>
      </c>
      <c r="F20" s="95">
        <f t="shared" si="0"/>
        <v>229.54000000000002</v>
      </c>
      <c r="G20" s="95">
        <f t="shared" si="1"/>
        <v>0</v>
      </c>
      <c r="H20" s="95">
        <f t="shared" si="2"/>
        <v>229.54000000000002</v>
      </c>
      <c r="I20" s="95">
        <f t="shared" si="3"/>
        <v>0</v>
      </c>
    </row>
    <row r="21" spans="1:9" x14ac:dyDescent="0.25">
      <c r="A21" s="93">
        <v>62800001</v>
      </c>
      <c r="B21" t="s">
        <v>64</v>
      </c>
      <c r="C21" s="94">
        <v>2289.4</v>
      </c>
      <c r="D21" s="94">
        <v>419.01</v>
      </c>
      <c r="E21" s="94">
        <v>0</v>
      </c>
      <c r="F21" s="95">
        <f t="shared" si="0"/>
        <v>2708.41</v>
      </c>
      <c r="G21" s="95">
        <f t="shared" si="1"/>
        <v>0</v>
      </c>
      <c r="H21" s="95">
        <f t="shared" si="2"/>
        <v>2708.41</v>
      </c>
      <c r="I21" s="95">
        <f t="shared" si="3"/>
        <v>0</v>
      </c>
    </row>
    <row r="22" spans="1:9" x14ac:dyDescent="0.25">
      <c r="A22" s="93">
        <v>62800002</v>
      </c>
      <c r="B22" t="s">
        <v>65</v>
      </c>
      <c r="C22" s="94">
        <v>413.57</v>
      </c>
      <c r="D22" s="94">
        <v>0</v>
      </c>
      <c r="E22" s="94">
        <v>0</v>
      </c>
      <c r="F22" s="95">
        <f t="shared" si="0"/>
        <v>413.57</v>
      </c>
      <c r="G22" s="95">
        <f t="shared" si="1"/>
        <v>0</v>
      </c>
      <c r="H22" s="95">
        <f t="shared" si="2"/>
        <v>413.57</v>
      </c>
      <c r="I22" s="95">
        <f t="shared" si="3"/>
        <v>0</v>
      </c>
    </row>
    <row r="23" spans="1:9" x14ac:dyDescent="0.25">
      <c r="A23" s="93">
        <v>62800003</v>
      </c>
      <c r="B23" t="s">
        <v>66</v>
      </c>
      <c r="C23" s="94">
        <v>914.22</v>
      </c>
      <c r="D23" s="94">
        <v>233.77</v>
      </c>
      <c r="E23" s="94">
        <v>0</v>
      </c>
      <c r="F23" s="95">
        <f t="shared" si="0"/>
        <v>1147.99</v>
      </c>
      <c r="G23" s="95">
        <f t="shared" si="1"/>
        <v>0</v>
      </c>
      <c r="H23" s="95">
        <f t="shared" si="2"/>
        <v>1147.99</v>
      </c>
      <c r="I23" s="95">
        <f t="shared" si="3"/>
        <v>0</v>
      </c>
    </row>
    <row r="24" spans="1:9" x14ac:dyDescent="0.25">
      <c r="A24" s="93">
        <v>62900000</v>
      </c>
      <c r="B24" t="s">
        <v>67</v>
      </c>
      <c r="C24" s="94">
        <v>5421.46</v>
      </c>
      <c r="D24" s="94">
        <v>568.38</v>
      </c>
      <c r="E24" s="94">
        <v>0</v>
      </c>
      <c r="F24" s="95">
        <f t="shared" si="0"/>
        <v>5989.84</v>
      </c>
      <c r="G24" s="95">
        <f t="shared" si="1"/>
        <v>0</v>
      </c>
      <c r="H24" s="95">
        <f t="shared" si="2"/>
        <v>5989.84</v>
      </c>
      <c r="I24" s="95">
        <f t="shared" si="3"/>
        <v>0</v>
      </c>
    </row>
    <row r="25" spans="1:9" x14ac:dyDescent="0.25">
      <c r="A25" s="93">
        <v>62900001</v>
      </c>
      <c r="B25" t="s">
        <v>68</v>
      </c>
      <c r="C25" s="94">
        <v>78.52</v>
      </c>
      <c r="D25" s="94">
        <v>0</v>
      </c>
      <c r="E25" s="94">
        <v>0</v>
      </c>
      <c r="F25" s="95">
        <f t="shared" si="0"/>
        <v>78.52</v>
      </c>
      <c r="G25" s="95">
        <f t="shared" si="1"/>
        <v>0</v>
      </c>
      <c r="H25" s="95">
        <f t="shared" si="2"/>
        <v>78.52</v>
      </c>
      <c r="I25" s="95">
        <f t="shared" si="3"/>
        <v>0</v>
      </c>
    </row>
    <row r="26" spans="1:9" x14ac:dyDescent="0.25">
      <c r="A26" s="93">
        <v>62900003</v>
      </c>
      <c r="B26" t="s">
        <v>69</v>
      </c>
      <c r="C26" s="94">
        <v>1443</v>
      </c>
      <c r="D26" s="94">
        <v>327.66000000000003</v>
      </c>
      <c r="E26" s="94">
        <v>0</v>
      </c>
      <c r="F26" s="95">
        <f t="shared" si="0"/>
        <v>1770.66</v>
      </c>
      <c r="G26" s="95">
        <f t="shared" si="1"/>
        <v>0</v>
      </c>
      <c r="H26" s="95">
        <f t="shared" si="2"/>
        <v>1770.66</v>
      </c>
      <c r="I26" s="95">
        <f t="shared" si="3"/>
        <v>0</v>
      </c>
    </row>
    <row r="27" spans="1:9" x14ac:dyDescent="0.25">
      <c r="A27" s="93">
        <v>62900009</v>
      </c>
      <c r="B27" t="s">
        <v>70</v>
      </c>
      <c r="C27" s="94">
        <v>2266.59</v>
      </c>
      <c r="D27" s="94">
        <v>69.16</v>
      </c>
      <c r="E27" s="94">
        <v>0</v>
      </c>
      <c r="F27" s="95">
        <f t="shared" si="0"/>
        <v>2335.75</v>
      </c>
      <c r="G27" s="95">
        <f t="shared" si="1"/>
        <v>0</v>
      </c>
      <c r="H27" s="95">
        <f t="shared" si="2"/>
        <v>2335.75</v>
      </c>
      <c r="I27" s="95">
        <f t="shared" si="3"/>
        <v>0</v>
      </c>
    </row>
    <row r="28" spans="1:9" x14ac:dyDescent="0.25">
      <c r="A28" s="93">
        <v>63100000</v>
      </c>
      <c r="B28" t="s">
        <v>82</v>
      </c>
      <c r="C28" s="94">
        <v>12.3</v>
      </c>
      <c r="D28" s="94">
        <v>0</v>
      </c>
      <c r="E28" s="94">
        <v>0</v>
      </c>
      <c r="F28" s="95">
        <f t="shared" si="0"/>
        <v>12.3</v>
      </c>
      <c r="G28" s="95">
        <f t="shared" si="1"/>
        <v>0</v>
      </c>
      <c r="H28" s="95">
        <f t="shared" si="2"/>
        <v>12.3</v>
      </c>
      <c r="I28" s="95">
        <f t="shared" si="3"/>
        <v>0</v>
      </c>
    </row>
    <row r="29" spans="1:9" x14ac:dyDescent="0.25">
      <c r="A29" s="93">
        <v>64000000</v>
      </c>
      <c r="B29" t="s">
        <v>71</v>
      </c>
      <c r="C29" s="94">
        <v>72585.149999999994</v>
      </c>
      <c r="D29" s="94">
        <v>15299.52</v>
      </c>
      <c r="E29" s="94">
        <v>0</v>
      </c>
      <c r="F29" s="95">
        <f t="shared" si="0"/>
        <v>87884.67</v>
      </c>
      <c r="G29" s="95">
        <f t="shared" si="1"/>
        <v>0</v>
      </c>
      <c r="H29" s="95">
        <f t="shared" si="2"/>
        <v>87884.67</v>
      </c>
      <c r="I29" s="95">
        <f t="shared" si="3"/>
        <v>0</v>
      </c>
    </row>
    <row r="30" spans="1:9" x14ac:dyDescent="0.25">
      <c r="A30" s="93">
        <v>64000001</v>
      </c>
      <c r="B30" t="s">
        <v>72</v>
      </c>
      <c r="C30" s="94">
        <v>1821.1</v>
      </c>
      <c r="D30" s="94">
        <v>364.22</v>
      </c>
      <c r="E30" s="94">
        <v>0</v>
      </c>
      <c r="F30" s="95">
        <f t="shared" si="0"/>
        <v>2185.3199999999997</v>
      </c>
      <c r="G30" s="95">
        <f t="shared" si="1"/>
        <v>0</v>
      </c>
      <c r="H30" s="95">
        <f t="shared" si="2"/>
        <v>2185.3199999999997</v>
      </c>
      <c r="I30" s="95">
        <f t="shared" si="3"/>
        <v>0</v>
      </c>
    </row>
    <row r="31" spans="1:9" x14ac:dyDescent="0.25">
      <c r="A31" s="93">
        <v>64100000</v>
      </c>
      <c r="B31" t="s">
        <v>104</v>
      </c>
      <c r="C31" s="94">
        <v>101.15</v>
      </c>
      <c r="D31" s="94">
        <v>0</v>
      </c>
      <c r="E31" s="94">
        <v>0</v>
      </c>
      <c r="F31" s="95">
        <f t="shared" si="0"/>
        <v>101.15</v>
      </c>
      <c r="G31" s="95">
        <f t="shared" si="1"/>
        <v>0</v>
      </c>
      <c r="H31" s="95">
        <f t="shared" si="2"/>
        <v>101.15</v>
      </c>
      <c r="I31" s="95">
        <f t="shared" si="3"/>
        <v>0</v>
      </c>
    </row>
    <row r="32" spans="1:9" x14ac:dyDescent="0.25">
      <c r="A32" s="93">
        <v>64200000</v>
      </c>
      <c r="B32" t="s">
        <v>73</v>
      </c>
      <c r="C32" s="94">
        <v>16913.32</v>
      </c>
      <c r="D32" s="94">
        <v>3641.79</v>
      </c>
      <c r="E32" s="94">
        <v>0</v>
      </c>
      <c r="F32" s="95">
        <f t="shared" si="0"/>
        <v>20555.11</v>
      </c>
      <c r="G32" s="95">
        <f t="shared" si="1"/>
        <v>0</v>
      </c>
      <c r="H32" s="95">
        <f t="shared" si="2"/>
        <v>20555.11</v>
      </c>
      <c r="I32" s="95">
        <f t="shared" si="3"/>
        <v>0</v>
      </c>
    </row>
    <row r="33" spans="1:9" x14ac:dyDescent="0.25">
      <c r="A33" s="93">
        <v>66230001</v>
      </c>
      <c r="B33" t="s">
        <v>74</v>
      </c>
      <c r="C33" s="94">
        <v>115.67</v>
      </c>
      <c r="D33" s="94">
        <v>19.170000000000002</v>
      </c>
      <c r="E33" s="94">
        <v>0</v>
      </c>
      <c r="F33" s="95">
        <f t="shared" si="0"/>
        <v>134.84</v>
      </c>
      <c r="G33" s="95">
        <f t="shared" si="1"/>
        <v>0</v>
      </c>
      <c r="H33" s="95">
        <f t="shared" si="2"/>
        <v>134.84</v>
      </c>
      <c r="I33" s="95">
        <f t="shared" si="3"/>
        <v>0</v>
      </c>
    </row>
    <row r="34" spans="1:9" x14ac:dyDescent="0.25">
      <c r="A34" s="93">
        <v>66230006</v>
      </c>
      <c r="B34" t="s">
        <v>75</v>
      </c>
      <c r="C34" s="94">
        <v>574.94000000000005</v>
      </c>
      <c r="D34" s="94">
        <v>107.3</v>
      </c>
      <c r="E34" s="94">
        <v>0</v>
      </c>
      <c r="F34" s="95">
        <f t="shared" si="0"/>
        <v>682.24</v>
      </c>
      <c r="G34" s="95">
        <f t="shared" si="1"/>
        <v>0</v>
      </c>
      <c r="H34" s="95">
        <f t="shared" si="2"/>
        <v>682.24</v>
      </c>
      <c r="I34" s="95">
        <f t="shared" si="3"/>
        <v>0</v>
      </c>
    </row>
    <row r="35" spans="1:9" x14ac:dyDescent="0.25">
      <c r="A35" s="93">
        <v>66900000</v>
      </c>
      <c r="B35" t="s">
        <v>105</v>
      </c>
      <c r="C35" s="94">
        <v>78.3</v>
      </c>
      <c r="D35" s="94">
        <v>0</v>
      </c>
      <c r="E35" s="94">
        <v>0</v>
      </c>
      <c r="F35" s="95">
        <f t="shared" si="0"/>
        <v>78.3</v>
      </c>
      <c r="G35" s="95">
        <f t="shared" si="1"/>
        <v>0</v>
      </c>
      <c r="H35" s="95">
        <f t="shared" si="2"/>
        <v>78.3</v>
      </c>
      <c r="I35" s="95">
        <f t="shared" si="3"/>
        <v>0</v>
      </c>
    </row>
    <row r="36" spans="1:9" x14ac:dyDescent="0.25">
      <c r="A36" s="93">
        <v>67800000</v>
      </c>
      <c r="B36" t="s">
        <v>106</v>
      </c>
      <c r="C36" s="94">
        <v>100</v>
      </c>
      <c r="D36" s="94">
        <v>0</v>
      </c>
      <c r="E36" s="94">
        <v>0</v>
      </c>
      <c r="F36" s="95">
        <f t="shared" si="0"/>
        <v>100</v>
      </c>
      <c r="G36" s="95">
        <f t="shared" si="1"/>
        <v>0</v>
      </c>
      <c r="H36" s="95">
        <f t="shared" si="2"/>
        <v>100</v>
      </c>
      <c r="I36" s="95">
        <f t="shared" si="3"/>
        <v>0</v>
      </c>
    </row>
    <row r="37" spans="1:9" x14ac:dyDescent="0.25">
      <c r="A37" s="93">
        <v>70000000</v>
      </c>
      <c r="B37" t="s">
        <v>76</v>
      </c>
      <c r="C37" s="94">
        <v>-366867.17</v>
      </c>
      <c r="D37" s="94">
        <v>0</v>
      </c>
      <c r="E37" s="94">
        <v>62901.14</v>
      </c>
      <c r="F37" s="95">
        <f t="shared" si="0"/>
        <v>0</v>
      </c>
      <c r="G37" s="95">
        <f t="shared" si="1"/>
        <v>429768.31</v>
      </c>
      <c r="H37" s="95">
        <f t="shared" si="2"/>
        <v>0</v>
      </c>
      <c r="I37" s="95">
        <f t="shared" si="3"/>
        <v>429768.31</v>
      </c>
    </row>
    <row r="38" spans="1:9" x14ac:dyDescent="0.25">
      <c r="A38" s="93">
        <v>70800000</v>
      </c>
      <c r="B38" t="s">
        <v>77</v>
      </c>
      <c r="C38" s="94">
        <v>871.38</v>
      </c>
      <c r="D38" s="94">
        <v>0</v>
      </c>
      <c r="E38" s="94">
        <v>0</v>
      </c>
      <c r="F38" s="95">
        <f t="shared" si="0"/>
        <v>871.38</v>
      </c>
      <c r="G38" s="95">
        <f t="shared" si="1"/>
        <v>0</v>
      </c>
      <c r="H38" s="95">
        <f t="shared" si="2"/>
        <v>871.38</v>
      </c>
      <c r="I38" s="95">
        <f t="shared" si="3"/>
        <v>0</v>
      </c>
    </row>
    <row r="39" spans="1:9" x14ac:dyDescent="0.25">
      <c r="A39" s="93">
        <v>76900000</v>
      </c>
      <c r="B39" t="s">
        <v>85</v>
      </c>
      <c r="C39" s="94">
        <v>-67.78</v>
      </c>
      <c r="D39" s="94">
        <v>0</v>
      </c>
      <c r="E39" s="94">
        <v>0</v>
      </c>
      <c r="F39" s="95">
        <f t="shared" si="0"/>
        <v>0</v>
      </c>
      <c r="G39" s="95">
        <f t="shared" si="1"/>
        <v>67.78</v>
      </c>
      <c r="H39" s="95">
        <f t="shared" si="2"/>
        <v>0</v>
      </c>
      <c r="I39" s="95">
        <f t="shared" si="3"/>
        <v>67.78</v>
      </c>
    </row>
    <row r="40" spans="1:9" x14ac:dyDescent="0.25">
      <c r="B40" s="96" t="s">
        <v>78</v>
      </c>
      <c r="C40" s="97">
        <f t="shared" ref="C40:I40" si="4">SUM(C9:C39)</f>
        <v>-18403.130000000096</v>
      </c>
      <c r="D40" s="97">
        <f t="shared" si="4"/>
        <v>65978.55</v>
      </c>
      <c r="E40" s="97">
        <f t="shared" si="4"/>
        <v>63301.8</v>
      </c>
      <c r="F40" s="97">
        <f t="shared" si="4"/>
        <v>414543.96999999991</v>
      </c>
      <c r="G40" s="97">
        <f t="shared" si="4"/>
        <v>430270.35000000003</v>
      </c>
      <c r="H40" s="97">
        <f t="shared" si="4"/>
        <v>414543.96999999991</v>
      </c>
      <c r="I40" s="97">
        <f t="shared" si="4"/>
        <v>430270.35000000003</v>
      </c>
    </row>
  </sheetData>
  <pageMargins left="0.7" right="0.7" top="0.75" bottom="0.75" header="0.3" footer="0.3"/>
  <pageSetup paperSize="9" scale="73" fitToHeight="10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68F0C-D133-47A4-9ACD-57D80C2B16E6}">
  <sheetPr>
    <pageSetUpPr fitToPage="1"/>
  </sheetPr>
  <dimension ref="A1:I40"/>
  <sheetViews>
    <sheetView workbookViewId="0">
      <pane xSplit="2" topLeftCell="C1" activePane="topRight" state="frozen"/>
      <selection activeCell="A3" sqref="A3"/>
      <selection pane="topRight" activeCell="A3" sqref="A3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112</v>
      </c>
    </row>
    <row r="5" spans="1:9" x14ac:dyDescent="0.25">
      <c r="A5" s="84" t="s">
        <v>45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46</v>
      </c>
      <c r="E7" s="85"/>
      <c r="F7" s="86"/>
      <c r="G7" s="86"/>
      <c r="H7" s="88" t="s">
        <v>47</v>
      </c>
      <c r="I7" s="86"/>
    </row>
    <row r="8" spans="1:9" ht="16.5" thickTop="1" thickBot="1" x14ac:dyDescent="0.3">
      <c r="A8" s="89" t="s">
        <v>48</v>
      </c>
      <c r="B8" s="90" t="s">
        <v>49</v>
      </c>
      <c r="C8" s="91" t="s">
        <v>50</v>
      </c>
      <c r="D8" s="91" t="s">
        <v>51</v>
      </c>
      <c r="E8" s="91" t="s">
        <v>52</v>
      </c>
      <c r="F8" s="92" t="s">
        <v>51</v>
      </c>
      <c r="G8" s="92" t="s">
        <v>52</v>
      </c>
      <c r="H8" s="92" t="s">
        <v>53</v>
      </c>
      <c r="I8" s="92" t="s">
        <v>54</v>
      </c>
    </row>
    <row r="9" spans="1:9" ht="15.75" thickTop="1" x14ac:dyDescent="0.25">
      <c r="A9" s="93">
        <v>60000000</v>
      </c>
      <c r="B9" t="s">
        <v>55</v>
      </c>
      <c r="C9" s="94">
        <v>248860.79</v>
      </c>
      <c r="D9" s="94">
        <v>84629.38</v>
      </c>
      <c r="E9" s="94">
        <v>0</v>
      </c>
      <c r="F9" s="95">
        <f t="shared" ref="F9:F39" si="0">IF(C9&gt;0,C9+D9,D9)</f>
        <v>333490.17000000004</v>
      </c>
      <c r="G9" s="95">
        <f t="shared" ref="G9:G39" si="1">IF(C9&lt;0,0-C9+E9,E9)</f>
        <v>0</v>
      </c>
      <c r="H9" s="95">
        <f t="shared" ref="H9:H39" si="2">IF(F9-G9&gt;0,F9-G9,0)</f>
        <v>333490.17000000004</v>
      </c>
      <c r="I9" s="95">
        <f t="shared" ref="I9:I39" si="3">IF(G9-F9&gt;0,G9-F9,0)</f>
        <v>0</v>
      </c>
    </row>
    <row r="10" spans="1:9" x14ac:dyDescent="0.25">
      <c r="A10" s="93">
        <v>60000001</v>
      </c>
      <c r="B10" t="s">
        <v>56</v>
      </c>
      <c r="C10" s="94">
        <v>7350.71</v>
      </c>
      <c r="D10" s="94">
        <v>1026.81</v>
      </c>
      <c r="E10" s="94">
        <v>0</v>
      </c>
      <c r="F10" s="95">
        <f t="shared" si="0"/>
        <v>8377.52</v>
      </c>
      <c r="G10" s="95">
        <f t="shared" si="1"/>
        <v>0</v>
      </c>
      <c r="H10" s="95">
        <f t="shared" si="2"/>
        <v>8377.52</v>
      </c>
      <c r="I10" s="95">
        <f t="shared" si="3"/>
        <v>0</v>
      </c>
    </row>
    <row r="11" spans="1:9" x14ac:dyDescent="0.25">
      <c r="A11" s="93">
        <v>60000002</v>
      </c>
      <c r="B11" t="s">
        <v>57</v>
      </c>
      <c r="C11" s="94">
        <v>2015.66</v>
      </c>
      <c r="D11" s="94">
        <v>0</v>
      </c>
      <c r="E11" s="94">
        <v>0</v>
      </c>
      <c r="F11" s="95">
        <f t="shared" si="0"/>
        <v>2015.66</v>
      </c>
      <c r="G11" s="95">
        <f t="shared" si="1"/>
        <v>0</v>
      </c>
      <c r="H11" s="95">
        <f t="shared" si="2"/>
        <v>2015.66</v>
      </c>
      <c r="I11" s="95">
        <f t="shared" si="3"/>
        <v>0</v>
      </c>
    </row>
    <row r="12" spans="1:9" x14ac:dyDescent="0.25">
      <c r="A12" s="93">
        <v>60200000</v>
      </c>
      <c r="B12" t="s">
        <v>80</v>
      </c>
      <c r="C12" s="94">
        <v>154.08000000000001</v>
      </c>
      <c r="D12" s="94">
        <v>0</v>
      </c>
      <c r="E12" s="94">
        <v>0</v>
      </c>
      <c r="F12" s="95">
        <f t="shared" si="0"/>
        <v>154.08000000000001</v>
      </c>
      <c r="G12" s="95">
        <f t="shared" si="1"/>
        <v>0</v>
      </c>
      <c r="H12" s="95">
        <f t="shared" si="2"/>
        <v>154.08000000000001</v>
      </c>
      <c r="I12" s="95">
        <f t="shared" si="3"/>
        <v>0</v>
      </c>
    </row>
    <row r="13" spans="1:9" x14ac:dyDescent="0.25">
      <c r="A13" s="93">
        <v>60700000</v>
      </c>
      <c r="B13" t="s">
        <v>94</v>
      </c>
      <c r="C13" s="94">
        <v>1220</v>
      </c>
      <c r="D13" s="94">
        <v>600</v>
      </c>
      <c r="E13" s="94">
        <v>0</v>
      </c>
      <c r="F13" s="95">
        <f t="shared" si="0"/>
        <v>1820</v>
      </c>
      <c r="G13" s="95">
        <f t="shared" si="1"/>
        <v>0</v>
      </c>
      <c r="H13" s="95">
        <f t="shared" si="2"/>
        <v>1820</v>
      </c>
      <c r="I13" s="95">
        <f t="shared" si="3"/>
        <v>0</v>
      </c>
    </row>
    <row r="14" spans="1:9" x14ac:dyDescent="0.25">
      <c r="A14" s="93">
        <v>60800000</v>
      </c>
      <c r="B14" t="s">
        <v>81</v>
      </c>
      <c r="C14" s="94">
        <v>-434.26</v>
      </c>
      <c r="D14" s="94">
        <v>0</v>
      </c>
      <c r="E14" s="94">
        <v>0</v>
      </c>
      <c r="F14" s="95">
        <f t="shared" si="0"/>
        <v>0</v>
      </c>
      <c r="G14" s="95">
        <f t="shared" si="1"/>
        <v>434.26</v>
      </c>
      <c r="H14" s="95">
        <f t="shared" si="2"/>
        <v>0</v>
      </c>
      <c r="I14" s="95">
        <f t="shared" si="3"/>
        <v>434.26</v>
      </c>
    </row>
    <row r="15" spans="1:9" x14ac:dyDescent="0.25">
      <c r="A15" s="93">
        <v>62100003</v>
      </c>
      <c r="B15" t="s">
        <v>58</v>
      </c>
      <c r="C15" s="94">
        <v>1980</v>
      </c>
      <c r="D15" s="94">
        <v>330</v>
      </c>
      <c r="E15" s="94">
        <v>0</v>
      </c>
      <c r="F15" s="95">
        <f t="shared" si="0"/>
        <v>2310</v>
      </c>
      <c r="G15" s="95">
        <f t="shared" si="1"/>
        <v>0</v>
      </c>
      <c r="H15" s="95">
        <f t="shared" si="2"/>
        <v>2310</v>
      </c>
      <c r="I15" s="95">
        <f t="shared" si="3"/>
        <v>0</v>
      </c>
    </row>
    <row r="16" spans="1:9" x14ac:dyDescent="0.25">
      <c r="A16" s="93">
        <v>62200000</v>
      </c>
      <c r="B16" t="s">
        <v>59</v>
      </c>
      <c r="C16" s="94">
        <v>8133.22</v>
      </c>
      <c r="D16" s="94">
        <v>857.81</v>
      </c>
      <c r="E16" s="94">
        <v>0</v>
      </c>
      <c r="F16" s="95">
        <f t="shared" si="0"/>
        <v>8991.0300000000007</v>
      </c>
      <c r="G16" s="95">
        <f t="shared" si="1"/>
        <v>0</v>
      </c>
      <c r="H16" s="95">
        <f t="shared" si="2"/>
        <v>8991.0300000000007</v>
      </c>
      <c r="I16" s="95">
        <f t="shared" si="3"/>
        <v>0</v>
      </c>
    </row>
    <row r="17" spans="1:9" x14ac:dyDescent="0.25">
      <c r="A17" s="93">
        <v>62300000</v>
      </c>
      <c r="B17" t="s">
        <v>60</v>
      </c>
      <c r="C17" s="94">
        <v>13343.28</v>
      </c>
      <c r="D17" s="94">
        <v>1382.21</v>
      </c>
      <c r="E17" s="94">
        <v>0</v>
      </c>
      <c r="F17" s="95">
        <f t="shared" si="0"/>
        <v>14725.490000000002</v>
      </c>
      <c r="G17" s="95">
        <f t="shared" si="1"/>
        <v>0</v>
      </c>
      <c r="H17" s="95">
        <f t="shared" si="2"/>
        <v>14725.490000000002</v>
      </c>
      <c r="I17" s="95">
        <f t="shared" si="3"/>
        <v>0</v>
      </c>
    </row>
    <row r="18" spans="1:9" x14ac:dyDescent="0.25">
      <c r="A18" s="93">
        <v>62500000</v>
      </c>
      <c r="B18" t="s">
        <v>61</v>
      </c>
      <c r="C18" s="94">
        <v>3400.23</v>
      </c>
      <c r="D18" s="94">
        <v>722.71</v>
      </c>
      <c r="E18" s="94">
        <v>0</v>
      </c>
      <c r="F18" s="95">
        <f t="shared" si="0"/>
        <v>4122.9400000000005</v>
      </c>
      <c r="G18" s="95">
        <f t="shared" si="1"/>
        <v>0</v>
      </c>
      <c r="H18" s="95">
        <f t="shared" si="2"/>
        <v>4122.9400000000005</v>
      </c>
      <c r="I18" s="95">
        <f t="shared" si="3"/>
        <v>0</v>
      </c>
    </row>
    <row r="19" spans="1:9" x14ac:dyDescent="0.25">
      <c r="A19" s="93">
        <v>62600002</v>
      </c>
      <c r="B19" t="s">
        <v>62</v>
      </c>
      <c r="C19" s="94">
        <v>806.41</v>
      </c>
      <c r="D19" s="94">
        <v>39.950000000000003</v>
      </c>
      <c r="E19" s="94">
        <v>0</v>
      </c>
      <c r="F19" s="95">
        <f t="shared" si="0"/>
        <v>846.36</v>
      </c>
      <c r="G19" s="95">
        <f t="shared" si="1"/>
        <v>0</v>
      </c>
      <c r="H19" s="95">
        <f t="shared" si="2"/>
        <v>846.36</v>
      </c>
      <c r="I19" s="95">
        <f t="shared" si="3"/>
        <v>0</v>
      </c>
    </row>
    <row r="20" spans="1:9" x14ac:dyDescent="0.25">
      <c r="A20" s="93">
        <v>62600003</v>
      </c>
      <c r="B20" t="s">
        <v>63</v>
      </c>
      <c r="C20" s="94">
        <v>229.54</v>
      </c>
      <c r="D20" s="94">
        <v>52.36</v>
      </c>
      <c r="E20" s="94">
        <v>0</v>
      </c>
      <c r="F20" s="95">
        <f t="shared" si="0"/>
        <v>281.89999999999998</v>
      </c>
      <c r="G20" s="95">
        <f t="shared" si="1"/>
        <v>0</v>
      </c>
      <c r="H20" s="95">
        <f t="shared" si="2"/>
        <v>281.89999999999998</v>
      </c>
      <c r="I20" s="95">
        <f t="shared" si="3"/>
        <v>0</v>
      </c>
    </row>
    <row r="21" spans="1:9" x14ac:dyDescent="0.25">
      <c r="A21" s="93">
        <v>62800001</v>
      </c>
      <c r="B21" t="s">
        <v>64</v>
      </c>
      <c r="C21" s="94">
        <v>2708.41</v>
      </c>
      <c r="D21" s="94">
        <v>851.15</v>
      </c>
      <c r="E21" s="94">
        <v>0</v>
      </c>
      <c r="F21" s="95">
        <f t="shared" si="0"/>
        <v>3559.56</v>
      </c>
      <c r="G21" s="95">
        <f t="shared" si="1"/>
        <v>0</v>
      </c>
      <c r="H21" s="95">
        <f t="shared" si="2"/>
        <v>3559.56</v>
      </c>
      <c r="I21" s="95">
        <f t="shared" si="3"/>
        <v>0</v>
      </c>
    </row>
    <row r="22" spans="1:9" x14ac:dyDescent="0.25">
      <c r="A22" s="93">
        <v>62800002</v>
      </c>
      <c r="B22" t="s">
        <v>65</v>
      </c>
      <c r="C22" s="94">
        <v>413.57</v>
      </c>
      <c r="D22" s="94">
        <v>135.24</v>
      </c>
      <c r="E22" s="94">
        <v>0</v>
      </c>
      <c r="F22" s="95">
        <f t="shared" si="0"/>
        <v>548.80999999999995</v>
      </c>
      <c r="G22" s="95">
        <f t="shared" si="1"/>
        <v>0</v>
      </c>
      <c r="H22" s="95">
        <f t="shared" si="2"/>
        <v>548.80999999999995</v>
      </c>
      <c r="I22" s="95">
        <f t="shared" si="3"/>
        <v>0</v>
      </c>
    </row>
    <row r="23" spans="1:9" x14ac:dyDescent="0.25">
      <c r="A23" s="93">
        <v>62800003</v>
      </c>
      <c r="B23" t="s">
        <v>66</v>
      </c>
      <c r="C23" s="94">
        <v>1147.99</v>
      </c>
      <c r="D23" s="94">
        <v>128.19</v>
      </c>
      <c r="E23" s="94">
        <v>0</v>
      </c>
      <c r="F23" s="95">
        <f t="shared" si="0"/>
        <v>1276.18</v>
      </c>
      <c r="G23" s="95">
        <f t="shared" si="1"/>
        <v>0</v>
      </c>
      <c r="H23" s="95">
        <f t="shared" si="2"/>
        <v>1276.18</v>
      </c>
      <c r="I23" s="95">
        <f t="shared" si="3"/>
        <v>0</v>
      </c>
    </row>
    <row r="24" spans="1:9" x14ac:dyDescent="0.25">
      <c r="A24" s="93">
        <v>62900000</v>
      </c>
      <c r="B24" t="s">
        <v>67</v>
      </c>
      <c r="C24" s="94">
        <v>5989.84</v>
      </c>
      <c r="D24" s="94">
        <v>539.67999999999995</v>
      </c>
      <c r="E24" s="94">
        <v>0</v>
      </c>
      <c r="F24" s="95">
        <f t="shared" si="0"/>
        <v>6529.52</v>
      </c>
      <c r="G24" s="95">
        <f t="shared" si="1"/>
        <v>0</v>
      </c>
      <c r="H24" s="95">
        <f t="shared" si="2"/>
        <v>6529.52</v>
      </c>
      <c r="I24" s="95">
        <f t="shared" si="3"/>
        <v>0</v>
      </c>
    </row>
    <row r="25" spans="1:9" x14ac:dyDescent="0.25">
      <c r="A25" s="93">
        <v>62900001</v>
      </c>
      <c r="B25" t="s">
        <v>68</v>
      </c>
      <c r="C25" s="94">
        <v>78.52</v>
      </c>
      <c r="D25" s="94">
        <v>36.53</v>
      </c>
      <c r="E25" s="94">
        <v>0</v>
      </c>
      <c r="F25" s="95">
        <f t="shared" si="0"/>
        <v>115.05</v>
      </c>
      <c r="G25" s="95">
        <f t="shared" si="1"/>
        <v>0</v>
      </c>
      <c r="H25" s="95">
        <f t="shared" si="2"/>
        <v>115.05</v>
      </c>
      <c r="I25" s="95">
        <f t="shared" si="3"/>
        <v>0</v>
      </c>
    </row>
    <row r="26" spans="1:9" x14ac:dyDescent="0.25">
      <c r="A26" s="93">
        <v>62900003</v>
      </c>
      <c r="B26" t="s">
        <v>69</v>
      </c>
      <c r="C26" s="94">
        <v>1770.66</v>
      </c>
      <c r="D26" s="94">
        <v>333.45</v>
      </c>
      <c r="E26" s="94">
        <v>0</v>
      </c>
      <c r="F26" s="95">
        <f t="shared" si="0"/>
        <v>2104.11</v>
      </c>
      <c r="G26" s="95">
        <f t="shared" si="1"/>
        <v>0</v>
      </c>
      <c r="H26" s="95">
        <f t="shared" si="2"/>
        <v>2104.11</v>
      </c>
      <c r="I26" s="95">
        <f t="shared" si="3"/>
        <v>0</v>
      </c>
    </row>
    <row r="27" spans="1:9" x14ac:dyDescent="0.25">
      <c r="A27" s="93">
        <v>62900009</v>
      </c>
      <c r="B27" t="s">
        <v>70</v>
      </c>
      <c r="C27" s="94">
        <v>2335.75</v>
      </c>
      <c r="D27" s="94">
        <v>1062.55</v>
      </c>
      <c r="E27" s="94">
        <v>0</v>
      </c>
      <c r="F27" s="95">
        <f t="shared" si="0"/>
        <v>3398.3</v>
      </c>
      <c r="G27" s="95">
        <f t="shared" si="1"/>
        <v>0</v>
      </c>
      <c r="H27" s="95">
        <f t="shared" si="2"/>
        <v>3398.3</v>
      </c>
      <c r="I27" s="95">
        <f t="shared" si="3"/>
        <v>0</v>
      </c>
    </row>
    <row r="28" spans="1:9" x14ac:dyDescent="0.25">
      <c r="A28" s="93">
        <v>63100000</v>
      </c>
      <c r="B28" t="s">
        <v>82</v>
      </c>
      <c r="C28" s="94">
        <v>12.3</v>
      </c>
      <c r="D28" s="94">
        <v>4.0999999999999996</v>
      </c>
      <c r="E28" s="94">
        <v>0</v>
      </c>
      <c r="F28" s="95">
        <f t="shared" si="0"/>
        <v>16.399999999999999</v>
      </c>
      <c r="G28" s="95">
        <f t="shared" si="1"/>
        <v>0</v>
      </c>
      <c r="H28" s="95">
        <f t="shared" si="2"/>
        <v>16.399999999999999</v>
      </c>
      <c r="I28" s="95">
        <f t="shared" si="3"/>
        <v>0</v>
      </c>
    </row>
    <row r="29" spans="1:9" x14ac:dyDescent="0.25">
      <c r="A29" s="93">
        <v>64000000</v>
      </c>
      <c r="B29" t="s">
        <v>71</v>
      </c>
      <c r="C29" s="94">
        <v>87884.67</v>
      </c>
      <c r="D29" s="94">
        <v>15633.75</v>
      </c>
      <c r="E29" s="94">
        <v>0</v>
      </c>
      <c r="F29" s="95">
        <f t="shared" si="0"/>
        <v>103518.42</v>
      </c>
      <c r="G29" s="95">
        <f t="shared" si="1"/>
        <v>0</v>
      </c>
      <c r="H29" s="95">
        <f t="shared" si="2"/>
        <v>103518.42</v>
      </c>
      <c r="I29" s="95">
        <f t="shared" si="3"/>
        <v>0</v>
      </c>
    </row>
    <row r="30" spans="1:9" x14ac:dyDescent="0.25">
      <c r="A30" s="93">
        <v>64000001</v>
      </c>
      <c r="B30" t="s">
        <v>72</v>
      </c>
      <c r="C30" s="94">
        <v>2185.3200000000002</v>
      </c>
      <c r="D30" s="94">
        <v>364.22</v>
      </c>
      <c r="E30" s="94">
        <v>0</v>
      </c>
      <c r="F30" s="95">
        <f t="shared" si="0"/>
        <v>2549.54</v>
      </c>
      <c r="G30" s="95">
        <f t="shared" si="1"/>
        <v>0</v>
      </c>
      <c r="H30" s="95">
        <f t="shared" si="2"/>
        <v>2549.54</v>
      </c>
      <c r="I30" s="95">
        <f t="shared" si="3"/>
        <v>0</v>
      </c>
    </row>
    <row r="31" spans="1:9" x14ac:dyDescent="0.25">
      <c r="A31" s="93">
        <v>64100000</v>
      </c>
      <c r="B31" t="s">
        <v>104</v>
      </c>
      <c r="C31" s="94">
        <v>101.15</v>
      </c>
      <c r="D31" s="94">
        <v>0</v>
      </c>
      <c r="E31" s="94">
        <v>0</v>
      </c>
      <c r="F31" s="95">
        <f t="shared" si="0"/>
        <v>101.15</v>
      </c>
      <c r="G31" s="95">
        <f t="shared" si="1"/>
        <v>0</v>
      </c>
      <c r="H31" s="95">
        <f t="shared" si="2"/>
        <v>101.15</v>
      </c>
      <c r="I31" s="95">
        <f t="shared" si="3"/>
        <v>0</v>
      </c>
    </row>
    <row r="32" spans="1:9" x14ac:dyDescent="0.25">
      <c r="A32" s="93">
        <v>64200000</v>
      </c>
      <c r="B32" t="s">
        <v>73</v>
      </c>
      <c r="C32" s="94">
        <v>20555.11</v>
      </c>
      <c r="D32" s="94">
        <v>3767.69</v>
      </c>
      <c r="E32" s="94">
        <v>0</v>
      </c>
      <c r="F32" s="95">
        <f t="shared" si="0"/>
        <v>24322.799999999999</v>
      </c>
      <c r="G32" s="95">
        <f t="shared" si="1"/>
        <v>0</v>
      </c>
      <c r="H32" s="95">
        <f t="shared" si="2"/>
        <v>24322.799999999999</v>
      </c>
      <c r="I32" s="95">
        <f t="shared" si="3"/>
        <v>0</v>
      </c>
    </row>
    <row r="33" spans="1:9" x14ac:dyDescent="0.25">
      <c r="A33" s="93">
        <v>66230001</v>
      </c>
      <c r="B33" t="s">
        <v>74</v>
      </c>
      <c r="C33" s="94">
        <v>134.84</v>
      </c>
      <c r="D33" s="94">
        <v>17.84</v>
      </c>
      <c r="E33" s="94">
        <v>0</v>
      </c>
      <c r="F33" s="95">
        <f t="shared" si="0"/>
        <v>152.68</v>
      </c>
      <c r="G33" s="95">
        <f t="shared" si="1"/>
        <v>0</v>
      </c>
      <c r="H33" s="95">
        <f t="shared" si="2"/>
        <v>152.68</v>
      </c>
      <c r="I33" s="95">
        <f t="shared" si="3"/>
        <v>0</v>
      </c>
    </row>
    <row r="34" spans="1:9" x14ac:dyDescent="0.25">
      <c r="A34" s="93">
        <v>66230006</v>
      </c>
      <c r="B34" t="s">
        <v>75</v>
      </c>
      <c r="C34" s="94">
        <v>682.24</v>
      </c>
      <c r="D34" s="94">
        <v>104.72</v>
      </c>
      <c r="E34" s="94">
        <v>0</v>
      </c>
      <c r="F34" s="95">
        <f t="shared" si="0"/>
        <v>786.96</v>
      </c>
      <c r="G34" s="95">
        <f t="shared" si="1"/>
        <v>0</v>
      </c>
      <c r="H34" s="95">
        <f t="shared" si="2"/>
        <v>786.96</v>
      </c>
      <c r="I34" s="95">
        <f t="shared" si="3"/>
        <v>0</v>
      </c>
    </row>
    <row r="35" spans="1:9" x14ac:dyDescent="0.25">
      <c r="A35" s="93">
        <v>66900000</v>
      </c>
      <c r="B35" t="s">
        <v>105</v>
      </c>
      <c r="C35" s="94">
        <v>78.3</v>
      </c>
      <c r="D35" s="94">
        <v>0</v>
      </c>
      <c r="E35" s="94">
        <v>0</v>
      </c>
      <c r="F35" s="95">
        <f t="shared" si="0"/>
        <v>78.3</v>
      </c>
      <c r="G35" s="95">
        <f t="shared" si="1"/>
        <v>0</v>
      </c>
      <c r="H35" s="95">
        <f t="shared" si="2"/>
        <v>78.3</v>
      </c>
      <c r="I35" s="95">
        <f t="shared" si="3"/>
        <v>0</v>
      </c>
    </row>
    <row r="36" spans="1:9" x14ac:dyDescent="0.25">
      <c r="A36" s="93">
        <v>67800000</v>
      </c>
      <c r="B36" t="s">
        <v>106</v>
      </c>
      <c r="C36" s="94">
        <v>100</v>
      </c>
      <c r="D36" s="94">
        <v>0</v>
      </c>
      <c r="E36" s="94">
        <v>0</v>
      </c>
      <c r="F36" s="95">
        <f t="shared" si="0"/>
        <v>100</v>
      </c>
      <c r="G36" s="95">
        <f t="shared" si="1"/>
        <v>0</v>
      </c>
      <c r="H36" s="95">
        <f t="shared" si="2"/>
        <v>100</v>
      </c>
      <c r="I36" s="95">
        <f t="shared" si="3"/>
        <v>0</v>
      </c>
    </row>
    <row r="37" spans="1:9" x14ac:dyDescent="0.25">
      <c r="A37" s="93">
        <v>70000000</v>
      </c>
      <c r="B37" t="s">
        <v>76</v>
      </c>
      <c r="C37" s="94">
        <v>-429768.31</v>
      </c>
      <c r="D37" s="94">
        <v>0</v>
      </c>
      <c r="E37" s="94">
        <v>123649.7</v>
      </c>
      <c r="F37" s="95">
        <f t="shared" si="0"/>
        <v>0</v>
      </c>
      <c r="G37" s="95">
        <f t="shared" si="1"/>
        <v>553418.01</v>
      </c>
      <c r="H37" s="95">
        <f t="shared" si="2"/>
        <v>0</v>
      </c>
      <c r="I37" s="95">
        <f t="shared" si="3"/>
        <v>553418.01</v>
      </c>
    </row>
    <row r="38" spans="1:9" x14ac:dyDescent="0.25">
      <c r="A38" s="93">
        <v>70800000</v>
      </c>
      <c r="B38" t="s">
        <v>77</v>
      </c>
      <c r="C38" s="94">
        <v>871.38</v>
      </c>
      <c r="D38" s="94">
        <v>0</v>
      </c>
      <c r="E38" s="94">
        <v>0</v>
      </c>
      <c r="F38" s="95">
        <f t="shared" si="0"/>
        <v>871.38</v>
      </c>
      <c r="G38" s="95">
        <f t="shared" si="1"/>
        <v>0</v>
      </c>
      <c r="H38" s="95">
        <f t="shared" si="2"/>
        <v>871.38</v>
      </c>
      <c r="I38" s="95">
        <f t="shared" si="3"/>
        <v>0</v>
      </c>
    </row>
    <row r="39" spans="1:9" x14ac:dyDescent="0.25">
      <c r="A39" s="93">
        <v>76900000</v>
      </c>
      <c r="B39" t="s">
        <v>85</v>
      </c>
      <c r="C39" s="94">
        <v>-67.78</v>
      </c>
      <c r="D39" s="94">
        <v>0</v>
      </c>
      <c r="E39" s="94">
        <v>0</v>
      </c>
      <c r="F39" s="95">
        <f t="shared" si="0"/>
        <v>0</v>
      </c>
      <c r="G39" s="95">
        <f t="shared" si="1"/>
        <v>67.78</v>
      </c>
      <c r="H39" s="95">
        <f t="shared" si="2"/>
        <v>0</v>
      </c>
      <c r="I39" s="95">
        <f t="shared" si="3"/>
        <v>67.78</v>
      </c>
    </row>
    <row r="40" spans="1:9" x14ac:dyDescent="0.25">
      <c r="B40" s="96" t="s">
        <v>78</v>
      </c>
      <c r="C40" s="97">
        <f t="shared" ref="C40:I40" si="4">SUM(C9:C39)</f>
        <v>-15726.380000000099</v>
      </c>
      <c r="D40" s="97">
        <f t="shared" si="4"/>
        <v>112620.34000000001</v>
      </c>
      <c r="E40" s="97">
        <f t="shared" si="4"/>
        <v>123649.7</v>
      </c>
      <c r="F40" s="97">
        <f t="shared" si="4"/>
        <v>527164.31000000017</v>
      </c>
      <c r="G40" s="97">
        <f t="shared" si="4"/>
        <v>553920.05000000005</v>
      </c>
      <c r="H40" s="97">
        <f t="shared" si="4"/>
        <v>527164.31000000017</v>
      </c>
      <c r="I40" s="97">
        <f t="shared" si="4"/>
        <v>553920.05000000005</v>
      </c>
    </row>
  </sheetData>
  <pageMargins left="0.7" right="0.7" top="0.75" bottom="0.75" header="0.3" footer="0.3"/>
  <pageSetup paperSize="9" scale="72" fitToHeight="10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137B4-FFB9-4AEF-826E-4BE9CAC6789B}">
  <sheetPr>
    <pageSetUpPr fitToPage="1"/>
  </sheetPr>
  <dimension ref="A1:I40"/>
  <sheetViews>
    <sheetView workbookViewId="0">
      <pane xSplit="2" topLeftCell="C1" activePane="topRight" state="frozen"/>
      <selection activeCell="A3" sqref="A3"/>
      <selection pane="topRight" activeCell="A3" sqref="A3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120</v>
      </c>
    </row>
    <row r="5" spans="1:9" x14ac:dyDescent="0.25">
      <c r="A5" s="84" t="s">
        <v>45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46</v>
      </c>
      <c r="E7" s="85"/>
      <c r="F7" s="86"/>
      <c r="G7" s="86"/>
      <c r="H7" s="88" t="s">
        <v>47</v>
      </c>
      <c r="I7" s="86"/>
    </row>
    <row r="8" spans="1:9" ht="16.5" thickTop="1" thickBot="1" x14ac:dyDescent="0.3">
      <c r="A8" s="89" t="s">
        <v>48</v>
      </c>
      <c r="B8" s="90" t="s">
        <v>49</v>
      </c>
      <c r="C8" s="91" t="s">
        <v>50</v>
      </c>
      <c r="D8" s="91" t="s">
        <v>51</v>
      </c>
      <c r="E8" s="91" t="s">
        <v>52</v>
      </c>
      <c r="F8" s="92" t="s">
        <v>51</v>
      </c>
      <c r="G8" s="92" t="s">
        <v>52</v>
      </c>
      <c r="H8" s="92" t="s">
        <v>53</v>
      </c>
      <c r="I8" s="92" t="s">
        <v>54</v>
      </c>
    </row>
    <row r="9" spans="1:9" ht="15.75" thickTop="1" x14ac:dyDescent="0.25">
      <c r="A9" s="93">
        <v>60000000</v>
      </c>
      <c r="B9" t="s">
        <v>55</v>
      </c>
      <c r="C9" s="94">
        <v>333490.17</v>
      </c>
      <c r="D9" s="94">
        <v>12657.97</v>
      </c>
      <c r="E9" s="94">
        <v>0</v>
      </c>
      <c r="F9" s="95">
        <f t="shared" ref="F9:F39" si="0">IF(C9&gt;0,C9+D9,D9)</f>
        <v>346148.13999999996</v>
      </c>
      <c r="G9" s="95">
        <f t="shared" ref="G9:G39" si="1">IF(C9&lt;0,0-C9+E9,E9)</f>
        <v>0</v>
      </c>
      <c r="H9" s="95">
        <f t="shared" ref="H9:H39" si="2">IF(F9-G9&gt;0,F9-G9,0)</f>
        <v>346148.13999999996</v>
      </c>
      <c r="I9" s="95">
        <f t="shared" ref="I9:I39" si="3">IF(G9-F9&gt;0,G9-F9,0)</f>
        <v>0</v>
      </c>
    </row>
    <row r="10" spans="1:9" x14ac:dyDescent="0.25">
      <c r="A10" s="93">
        <v>60000001</v>
      </c>
      <c r="B10" t="s">
        <v>56</v>
      </c>
      <c r="C10" s="94">
        <v>8377.52</v>
      </c>
      <c r="D10" s="94">
        <v>996.24</v>
      </c>
      <c r="E10" s="94">
        <v>0</v>
      </c>
      <c r="F10" s="95">
        <f t="shared" si="0"/>
        <v>9373.76</v>
      </c>
      <c r="G10" s="95">
        <f t="shared" si="1"/>
        <v>0</v>
      </c>
      <c r="H10" s="95">
        <f t="shared" si="2"/>
        <v>9373.76</v>
      </c>
      <c r="I10" s="95">
        <f t="shared" si="3"/>
        <v>0</v>
      </c>
    </row>
    <row r="11" spans="1:9" x14ac:dyDescent="0.25">
      <c r="A11" s="93">
        <v>60000002</v>
      </c>
      <c r="B11" t="s">
        <v>57</v>
      </c>
      <c r="C11" s="94">
        <v>2015.66</v>
      </c>
      <c r="D11" s="94">
        <v>0</v>
      </c>
      <c r="E11" s="94">
        <v>0</v>
      </c>
      <c r="F11" s="95">
        <f t="shared" si="0"/>
        <v>2015.66</v>
      </c>
      <c r="G11" s="95">
        <f t="shared" si="1"/>
        <v>0</v>
      </c>
      <c r="H11" s="95">
        <f t="shared" si="2"/>
        <v>2015.66</v>
      </c>
      <c r="I11" s="95">
        <f t="shared" si="3"/>
        <v>0</v>
      </c>
    </row>
    <row r="12" spans="1:9" x14ac:dyDescent="0.25">
      <c r="A12" s="93">
        <v>60200000</v>
      </c>
      <c r="B12" t="s">
        <v>80</v>
      </c>
      <c r="C12" s="94">
        <v>154.08000000000001</v>
      </c>
      <c r="D12" s="94">
        <v>0</v>
      </c>
      <c r="E12" s="94">
        <v>0</v>
      </c>
      <c r="F12" s="95">
        <f t="shared" si="0"/>
        <v>154.08000000000001</v>
      </c>
      <c r="G12" s="95">
        <f t="shared" si="1"/>
        <v>0</v>
      </c>
      <c r="H12" s="95">
        <f t="shared" si="2"/>
        <v>154.08000000000001</v>
      </c>
      <c r="I12" s="95">
        <f t="shared" si="3"/>
        <v>0</v>
      </c>
    </row>
    <row r="13" spans="1:9" x14ac:dyDescent="0.25">
      <c r="A13" s="93">
        <v>60700000</v>
      </c>
      <c r="B13" t="s">
        <v>94</v>
      </c>
      <c r="C13" s="94">
        <v>1820</v>
      </c>
      <c r="D13" s="94">
        <v>285</v>
      </c>
      <c r="E13" s="94">
        <v>0</v>
      </c>
      <c r="F13" s="95">
        <f t="shared" si="0"/>
        <v>2105</v>
      </c>
      <c r="G13" s="95">
        <f t="shared" si="1"/>
        <v>0</v>
      </c>
      <c r="H13" s="95">
        <f t="shared" si="2"/>
        <v>2105</v>
      </c>
      <c r="I13" s="95">
        <f t="shared" si="3"/>
        <v>0</v>
      </c>
    </row>
    <row r="14" spans="1:9" x14ac:dyDescent="0.25">
      <c r="A14" s="93">
        <v>60800000</v>
      </c>
      <c r="B14" t="s">
        <v>81</v>
      </c>
      <c r="C14" s="94">
        <v>-434.26</v>
      </c>
      <c r="D14" s="94">
        <v>0</v>
      </c>
      <c r="E14" s="94">
        <v>0</v>
      </c>
      <c r="F14" s="95">
        <f t="shared" si="0"/>
        <v>0</v>
      </c>
      <c r="G14" s="95">
        <f t="shared" si="1"/>
        <v>434.26</v>
      </c>
      <c r="H14" s="95">
        <f t="shared" si="2"/>
        <v>0</v>
      </c>
      <c r="I14" s="95">
        <f t="shared" si="3"/>
        <v>434.26</v>
      </c>
    </row>
    <row r="15" spans="1:9" x14ac:dyDescent="0.25">
      <c r="A15" s="93">
        <v>62100003</v>
      </c>
      <c r="B15" t="s">
        <v>58</v>
      </c>
      <c r="C15" s="94">
        <v>2310</v>
      </c>
      <c r="D15" s="94">
        <v>330</v>
      </c>
      <c r="E15" s="94">
        <v>0</v>
      </c>
      <c r="F15" s="95">
        <f t="shared" si="0"/>
        <v>2640</v>
      </c>
      <c r="G15" s="95">
        <f t="shared" si="1"/>
        <v>0</v>
      </c>
      <c r="H15" s="95">
        <f t="shared" si="2"/>
        <v>2640</v>
      </c>
      <c r="I15" s="95">
        <f t="shared" si="3"/>
        <v>0</v>
      </c>
    </row>
    <row r="16" spans="1:9" x14ac:dyDescent="0.25">
      <c r="A16" s="93">
        <v>62200000</v>
      </c>
      <c r="B16" t="s">
        <v>59</v>
      </c>
      <c r="C16" s="94">
        <v>8991.0300000000007</v>
      </c>
      <c r="D16" s="94">
        <v>1923.02</v>
      </c>
      <c r="E16" s="94">
        <v>0</v>
      </c>
      <c r="F16" s="95">
        <f t="shared" si="0"/>
        <v>10914.050000000001</v>
      </c>
      <c r="G16" s="95">
        <f t="shared" si="1"/>
        <v>0</v>
      </c>
      <c r="H16" s="95">
        <f t="shared" si="2"/>
        <v>10914.050000000001</v>
      </c>
      <c r="I16" s="95">
        <f t="shared" si="3"/>
        <v>0</v>
      </c>
    </row>
    <row r="17" spans="1:9" x14ac:dyDescent="0.25">
      <c r="A17" s="93">
        <v>62300000</v>
      </c>
      <c r="B17" t="s">
        <v>60</v>
      </c>
      <c r="C17" s="94">
        <v>14725.49</v>
      </c>
      <c r="D17" s="94">
        <v>807.29</v>
      </c>
      <c r="E17" s="94">
        <v>0</v>
      </c>
      <c r="F17" s="95">
        <f t="shared" si="0"/>
        <v>15532.779999999999</v>
      </c>
      <c r="G17" s="95">
        <f t="shared" si="1"/>
        <v>0</v>
      </c>
      <c r="H17" s="95">
        <f t="shared" si="2"/>
        <v>15532.779999999999</v>
      </c>
      <c r="I17" s="95">
        <f t="shared" si="3"/>
        <v>0</v>
      </c>
    </row>
    <row r="18" spans="1:9" x14ac:dyDescent="0.25">
      <c r="A18" s="93">
        <v>62500000</v>
      </c>
      <c r="B18" t="s">
        <v>61</v>
      </c>
      <c r="C18" s="94">
        <v>4122.9399999999996</v>
      </c>
      <c r="D18" s="94">
        <v>246.83</v>
      </c>
      <c r="E18" s="94">
        <v>0</v>
      </c>
      <c r="F18" s="95">
        <f t="shared" si="0"/>
        <v>4369.7699999999995</v>
      </c>
      <c r="G18" s="95">
        <f t="shared" si="1"/>
        <v>0</v>
      </c>
      <c r="H18" s="95">
        <f t="shared" si="2"/>
        <v>4369.7699999999995</v>
      </c>
      <c r="I18" s="95">
        <f t="shared" si="3"/>
        <v>0</v>
      </c>
    </row>
    <row r="19" spans="1:9" x14ac:dyDescent="0.25">
      <c r="A19" s="93">
        <v>62600002</v>
      </c>
      <c r="B19" t="s">
        <v>62</v>
      </c>
      <c r="C19" s="94">
        <v>846.36</v>
      </c>
      <c r="D19" s="94">
        <v>62.88</v>
      </c>
      <c r="E19" s="94">
        <v>0</v>
      </c>
      <c r="F19" s="95">
        <f t="shared" si="0"/>
        <v>909.24</v>
      </c>
      <c r="G19" s="95">
        <f t="shared" si="1"/>
        <v>0</v>
      </c>
      <c r="H19" s="95">
        <f t="shared" si="2"/>
        <v>909.24</v>
      </c>
      <c r="I19" s="95">
        <f t="shared" si="3"/>
        <v>0</v>
      </c>
    </row>
    <row r="20" spans="1:9" x14ac:dyDescent="0.25">
      <c r="A20" s="93">
        <v>62600003</v>
      </c>
      <c r="B20" t="s">
        <v>63</v>
      </c>
      <c r="C20" s="94">
        <v>281.89999999999998</v>
      </c>
      <c r="D20" s="94">
        <v>18.940000000000001</v>
      </c>
      <c r="E20" s="94">
        <v>0</v>
      </c>
      <c r="F20" s="95">
        <f t="shared" si="0"/>
        <v>300.83999999999997</v>
      </c>
      <c r="G20" s="95">
        <f t="shared" si="1"/>
        <v>0</v>
      </c>
      <c r="H20" s="95">
        <f t="shared" si="2"/>
        <v>300.83999999999997</v>
      </c>
      <c r="I20" s="95">
        <f t="shared" si="3"/>
        <v>0</v>
      </c>
    </row>
    <row r="21" spans="1:9" x14ac:dyDescent="0.25">
      <c r="A21" s="93">
        <v>62800001</v>
      </c>
      <c r="B21" t="s">
        <v>64</v>
      </c>
      <c r="C21" s="94">
        <v>3559.56</v>
      </c>
      <c r="D21" s="94">
        <v>728.3</v>
      </c>
      <c r="E21" s="94">
        <v>0</v>
      </c>
      <c r="F21" s="95">
        <f t="shared" si="0"/>
        <v>4287.8599999999997</v>
      </c>
      <c r="G21" s="95">
        <f t="shared" si="1"/>
        <v>0</v>
      </c>
      <c r="H21" s="95">
        <f t="shared" si="2"/>
        <v>4287.8599999999997</v>
      </c>
      <c r="I21" s="95">
        <f t="shared" si="3"/>
        <v>0</v>
      </c>
    </row>
    <row r="22" spans="1:9" x14ac:dyDescent="0.25">
      <c r="A22" s="93">
        <v>62800002</v>
      </c>
      <c r="B22" t="s">
        <v>65</v>
      </c>
      <c r="C22" s="94">
        <v>548.80999999999995</v>
      </c>
      <c r="D22" s="94">
        <v>0</v>
      </c>
      <c r="E22" s="94">
        <v>0</v>
      </c>
      <c r="F22" s="95">
        <f t="shared" si="0"/>
        <v>548.80999999999995</v>
      </c>
      <c r="G22" s="95">
        <f t="shared" si="1"/>
        <v>0</v>
      </c>
      <c r="H22" s="95">
        <f t="shared" si="2"/>
        <v>548.80999999999995</v>
      </c>
      <c r="I22" s="95">
        <f t="shared" si="3"/>
        <v>0</v>
      </c>
    </row>
    <row r="23" spans="1:9" x14ac:dyDescent="0.25">
      <c r="A23" s="93">
        <v>62800003</v>
      </c>
      <c r="B23" t="s">
        <v>66</v>
      </c>
      <c r="C23" s="94">
        <v>1276.18</v>
      </c>
      <c r="D23" s="94">
        <v>278.70999999999998</v>
      </c>
      <c r="E23" s="94">
        <v>0</v>
      </c>
      <c r="F23" s="95">
        <f t="shared" si="0"/>
        <v>1554.89</v>
      </c>
      <c r="G23" s="95">
        <f t="shared" si="1"/>
        <v>0</v>
      </c>
      <c r="H23" s="95">
        <f t="shared" si="2"/>
        <v>1554.89</v>
      </c>
      <c r="I23" s="95">
        <f t="shared" si="3"/>
        <v>0</v>
      </c>
    </row>
    <row r="24" spans="1:9" x14ac:dyDescent="0.25">
      <c r="A24" s="93">
        <v>62900000</v>
      </c>
      <c r="B24" t="s">
        <v>67</v>
      </c>
      <c r="C24" s="94">
        <v>6529.52</v>
      </c>
      <c r="D24" s="94">
        <v>678.95</v>
      </c>
      <c r="E24" s="94">
        <v>0</v>
      </c>
      <c r="F24" s="95">
        <f t="shared" si="0"/>
        <v>7208.47</v>
      </c>
      <c r="G24" s="95">
        <f t="shared" si="1"/>
        <v>0</v>
      </c>
      <c r="H24" s="95">
        <f t="shared" si="2"/>
        <v>7208.47</v>
      </c>
      <c r="I24" s="95">
        <f t="shared" si="3"/>
        <v>0</v>
      </c>
    </row>
    <row r="25" spans="1:9" x14ac:dyDescent="0.25">
      <c r="A25" s="93">
        <v>62900001</v>
      </c>
      <c r="B25" t="s">
        <v>68</v>
      </c>
      <c r="C25" s="94">
        <v>115.05</v>
      </c>
      <c r="D25" s="94">
        <v>0</v>
      </c>
      <c r="E25" s="94">
        <v>0</v>
      </c>
      <c r="F25" s="95">
        <f t="shared" si="0"/>
        <v>115.05</v>
      </c>
      <c r="G25" s="95">
        <f t="shared" si="1"/>
        <v>0</v>
      </c>
      <c r="H25" s="95">
        <f t="shared" si="2"/>
        <v>115.05</v>
      </c>
      <c r="I25" s="95">
        <f t="shared" si="3"/>
        <v>0</v>
      </c>
    </row>
    <row r="26" spans="1:9" x14ac:dyDescent="0.25">
      <c r="A26" s="93">
        <v>62900003</v>
      </c>
      <c r="B26" t="s">
        <v>69</v>
      </c>
      <c r="C26" s="94">
        <v>2104.11</v>
      </c>
      <c r="D26" s="94">
        <v>314.72000000000003</v>
      </c>
      <c r="E26" s="94">
        <v>0</v>
      </c>
      <c r="F26" s="95">
        <f t="shared" si="0"/>
        <v>2418.83</v>
      </c>
      <c r="G26" s="95">
        <f t="shared" si="1"/>
        <v>0</v>
      </c>
      <c r="H26" s="95">
        <f t="shared" si="2"/>
        <v>2418.83</v>
      </c>
      <c r="I26" s="95">
        <f t="shared" si="3"/>
        <v>0</v>
      </c>
    </row>
    <row r="27" spans="1:9" x14ac:dyDescent="0.25">
      <c r="A27" s="93">
        <v>62900009</v>
      </c>
      <c r="B27" t="s">
        <v>70</v>
      </c>
      <c r="C27" s="94">
        <v>3398.3</v>
      </c>
      <c r="D27" s="94">
        <v>2262.1999999999998</v>
      </c>
      <c r="E27" s="94">
        <v>0</v>
      </c>
      <c r="F27" s="95">
        <f t="shared" si="0"/>
        <v>5660.5</v>
      </c>
      <c r="G27" s="95">
        <f t="shared" si="1"/>
        <v>0</v>
      </c>
      <c r="H27" s="95">
        <f t="shared" si="2"/>
        <v>5660.5</v>
      </c>
      <c r="I27" s="95">
        <f t="shared" si="3"/>
        <v>0</v>
      </c>
    </row>
    <row r="28" spans="1:9" x14ac:dyDescent="0.25">
      <c r="A28" s="93">
        <v>63100000</v>
      </c>
      <c r="B28" t="s">
        <v>82</v>
      </c>
      <c r="C28" s="94">
        <v>16.399999999999999</v>
      </c>
      <c r="D28" s="94">
        <v>0</v>
      </c>
      <c r="E28" s="94">
        <v>0</v>
      </c>
      <c r="F28" s="95">
        <f t="shared" si="0"/>
        <v>16.399999999999999</v>
      </c>
      <c r="G28" s="95">
        <f t="shared" si="1"/>
        <v>0</v>
      </c>
      <c r="H28" s="95">
        <f t="shared" si="2"/>
        <v>16.399999999999999</v>
      </c>
      <c r="I28" s="95">
        <f t="shared" si="3"/>
        <v>0</v>
      </c>
    </row>
    <row r="29" spans="1:9" x14ac:dyDescent="0.25">
      <c r="A29" s="93">
        <v>64000000</v>
      </c>
      <c r="B29" t="s">
        <v>71</v>
      </c>
      <c r="C29" s="94">
        <v>103518.42</v>
      </c>
      <c r="D29" s="94">
        <v>16283</v>
      </c>
      <c r="E29" s="94">
        <v>0</v>
      </c>
      <c r="F29" s="95">
        <f t="shared" si="0"/>
        <v>119801.42</v>
      </c>
      <c r="G29" s="95">
        <f t="shared" si="1"/>
        <v>0</v>
      </c>
      <c r="H29" s="95">
        <f t="shared" si="2"/>
        <v>119801.42</v>
      </c>
      <c r="I29" s="95">
        <f t="shared" si="3"/>
        <v>0</v>
      </c>
    </row>
    <row r="30" spans="1:9" x14ac:dyDescent="0.25">
      <c r="A30" s="93">
        <v>64000001</v>
      </c>
      <c r="B30" t="s">
        <v>72</v>
      </c>
      <c r="C30" s="94">
        <v>2549.54</v>
      </c>
      <c r="D30" s="94">
        <v>364.22</v>
      </c>
      <c r="E30" s="94">
        <v>0</v>
      </c>
      <c r="F30" s="95">
        <f t="shared" si="0"/>
        <v>2913.76</v>
      </c>
      <c r="G30" s="95">
        <f t="shared" si="1"/>
        <v>0</v>
      </c>
      <c r="H30" s="95">
        <f t="shared" si="2"/>
        <v>2913.76</v>
      </c>
      <c r="I30" s="95">
        <f t="shared" si="3"/>
        <v>0</v>
      </c>
    </row>
    <row r="31" spans="1:9" x14ac:dyDescent="0.25">
      <c r="A31" s="93">
        <v>64100000</v>
      </c>
      <c r="B31" t="s">
        <v>104</v>
      </c>
      <c r="C31" s="94">
        <v>101.15</v>
      </c>
      <c r="D31" s="94">
        <v>0</v>
      </c>
      <c r="E31" s="94">
        <v>0</v>
      </c>
      <c r="F31" s="95">
        <f t="shared" si="0"/>
        <v>101.15</v>
      </c>
      <c r="G31" s="95">
        <f t="shared" si="1"/>
        <v>0</v>
      </c>
      <c r="H31" s="95">
        <f t="shared" si="2"/>
        <v>101.15</v>
      </c>
      <c r="I31" s="95">
        <f t="shared" si="3"/>
        <v>0</v>
      </c>
    </row>
    <row r="32" spans="1:9" x14ac:dyDescent="0.25">
      <c r="A32" s="93">
        <v>64200000</v>
      </c>
      <c r="B32" t="s">
        <v>73</v>
      </c>
      <c r="C32" s="94">
        <v>24322.799999999999</v>
      </c>
      <c r="D32" s="94">
        <v>3948.56</v>
      </c>
      <c r="E32" s="94">
        <v>0</v>
      </c>
      <c r="F32" s="95">
        <f t="shared" si="0"/>
        <v>28271.360000000001</v>
      </c>
      <c r="G32" s="95">
        <f t="shared" si="1"/>
        <v>0</v>
      </c>
      <c r="H32" s="95">
        <f t="shared" si="2"/>
        <v>28271.360000000001</v>
      </c>
      <c r="I32" s="95">
        <f t="shared" si="3"/>
        <v>0</v>
      </c>
    </row>
    <row r="33" spans="1:9" x14ac:dyDescent="0.25">
      <c r="A33" s="93">
        <v>66230001</v>
      </c>
      <c r="B33" t="s">
        <v>74</v>
      </c>
      <c r="C33" s="94">
        <v>152.68</v>
      </c>
      <c r="D33" s="94">
        <v>16.5</v>
      </c>
      <c r="E33" s="94">
        <v>0</v>
      </c>
      <c r="F33" s="95">
        <f t="shared" si="0"/>
        <v>169.18</v>
      </c>
      <c r="G33" s="95">
        <f t="shared" si="1"/>
        <v>0</v>
      </c>
      <c r="H33" s="95">
        <f t="shared" si="2"/>
        <v>169.18</v>
      </c>
      <c r="I33" s="95">
        <f t="shared" si="3"/>
        <v>0</v>
      </c>
    </row>
    <row r="34" spans="1:9" x14ac:dyDescent="0.25">
      <c r="A34" s="93">
        <v>66230006</v>
      </c>
      <c r="B34" t="s">
        <v>75</v>
      </c>
      <c r="C34" s="94">
        <v>786.96</v>
      </c>
      <c r="D34" s="94">
        <v>102.13</v>
      </c>
      <c r="E34" s="94">
        <v>0</v>
      </c>
      <c r="F34" s="95">
        <f t="shared" si="0"/>
        <v>889.09</v>
      </c>
      <c r="G34" s="95">
        <f t="shared" si="1"/>
        <v>0</v>
      </c>
      <c r="H34" s="95">
        <f t="shared" si="2"/>
        <v>889.09</v>
      </c>
      <c r="I34" s="95">
        <f t="shared" si="3"/>
        <v>0</v>
      </c>
    </row>
    <row r="35" spans="1:9" x14ac:dyDescent="0.25">
      <c r="A35" s="93">
        <v>66900000</v>
      </c>
      <c r="B35" t="s">
        <v>105</v>
      </c>
      <c r="C35" s="94">
        <v>78.3</v>
      </c>
      <c r="D35" s="94">
        <v>0</v>
      </c>
      <c r="E35" s="94">
        <v>0</v>
      </c>
      <c r="F35" s="95">
        <f t="shared" si="0"/>
        <v>78.3</v>
      </c>
      <c r="G35" s="95">
        <f t="shared" si="1"/>
        <v>0</v>
      </c>
      <c r="H35" s="95">
        <f t="shared" si="2"/>
        <v>78.3</v>
      </c>
      <c r="I35" s="95">
        <f t="shared" si="3"/>
        <v>0</v>
      </c>
    </row>
    <row r="36" spans="1:9" x14ac:dyDescent="0.25">
      <c r="A36" s="93">
        <v>67800000</v>
      </c>
      <c r="B36" t="s">
        <v>106</v>
      </c>
      <c r="C36" s="94">
        <v>100</v>
      </c>
      <c r="D36" s="94">
        <v>246.93</v>
      </c>
      <c r="E36" s="94">
        <v>0</v>
      </c>
      <c r="F36" s="95">
        <f t="shared" si="0"/>
        <v>346.93</v>
      </c>
      <c r="G36" s="95">
        <f t="shared" si="1"/>
        <v>0</v>
      </c>
      <c r="H36" s="95">
        <f t="shared" si="2"/>
        <v>346.93</v>
      </c>
      <c r="I36" s="95">
        <f t="shared" si="3"/>
        <v>0</v>
      </c>
    </row>
    <row r="37" spans="1:9" x14ac:dyDescent="0.25">
      <c r="A37" s="93">
        <v>70000000</v>
      </c>
      <c r="B37" t="s">
        <v>76</v>
      </c>
      <c r="C37" s="94">
        <v>-553418.01</v>
      </c>
      <c r="D37" s="94">
        <v>0</v>
      </c>
      <c r="E37" s="94">
        <v>67519.289999999994</v>
      </c>
      <c r="F37" s="95">
        <f t="shared" si="0"/>
        <v>0</v>
      </c>
      <c r="G37" s="95">
        <f t="shared" si="1"/>
        <v>620937.30000000005</v>
      </c>
      <c r="H37" s="95">
        <f t="shared" si="2"/>
        <v>0</v>
      </c>
      <c r="I37" s="95">
        <f t="shared" si="3"/>
        <v>620937.30000000005</v>
      </c>
    </row>
    <row r="38" spans="1:9" x14ac:dyDescent="0.25">
      <c r="A38" s="93">
        <v>70800000</v>
      </c>
      <c r="B38" t="s">
        <v>77</v>
      </c>
      <c r="C38" s="94">
        <v>871.38</v>
      </c>
      <c r="D38" s="94">
        <v>0</v>
      </c>
      <c r="E38" s="94">
        <v>0</v>
      </c>
      <c r="F38" s="95">
        <f t="shared" si="0"/>
        <v>871.38</v>
      </c>
      <c r="G38" s="95">
        <f t="shared" si="1"/>
        <v>0</v>
      </c>
      <c r="H38" s="95">
        <f t="shared" si="2"/>
        <v>871.38</v>
      </c>
      <c r="I38" s="95">
        <f t="shared" si="3"/>
        <v>0</v>
      </c>
    </row>
    <row r="39" spans="1:9" x14ac:dyDescent="0.25">
      <c r="A39" s="93">
        <v>76900000</v>
      </c>
      <c r="B39" t="s">
        <v>85</v>
      </c>
      <c r="C39" s="94">
        <v>-67.78</v>
      </c>
      <c r="D39" s="94">
        <v>0</v>
      </c>
      <c r="E39" s="94">
        <v>0</v>
      </c>
      <c r="F39" s="95">
        <f t="shared" si="0"/>
        <v>0</v>
      </c>
      <c r="G39" s="95">
        <f t="shared" si="1"/>
        <v>67.78</v>
      </c>
      <c r="H39" s="95">
        <f t="shared" si="2"/>
        <v>0</v>
      </c>
      <c r="I39" s="95">
        <f t="shared" si="3"/>
        <v>67.78</v>
      </c>
    </row>
    <row r="40" spans="1:9" x14ac:dyDescent="0.25">
      <c r="B40" s="96" t="s">
        <v>78</v>
      </c>
      <c r="C40" s="97">
        <f t="shared" ref="C40:I40" si="4">SUM(C9:C39)</f>
        <v>-26755.739999999965</v>
      </c>
      <c r="D40" s="97">
        <f t="shared" si="4"/>
        <v>42552.39</v>
      </c>
      <c r="E40" s="97">
        <f t="shared" si="4"/>
        <v>67519.289999999994</v>
      </c>
      <c r="F40" s="97">
        <f t="shared" si="4"/>
        <v>569716.70000000019</v>
      </c>
      <c r="G40" s="97">
        <f t="shared" si="4"/>
        <v>621439.34000000008</v>
      </c>
      <c r="H40" s="97">
        <f t="shared" si="4"/>
        <v>569716.70000000019</v>
      </c>
      <c r="I40" s="97">
        <f t="shared" si="4"/>
        <v>621439.34000000008</v>
      </c>
    </row>
  </sheetData>
  <pageMargins left="0.7" right="0.7" top="0.75" bottom="0.75" header="0.3" footer="0.3"/>
  <pageSetup paperSize="9" scale="73" fitToHeight="10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18965-48D7-47B2-AA9B-6BCF4E400145}">
  <sheetPr>
    <pageSetUpPr fitToPage="1"/>
  </sheetPr>
  <dimension ref="A1:I40"/>
  <sheetViews>
    <sheetView workbookViewId="0">
      <pane xSplit="2" topLeftCell="C1" activePane="topRight" state="frozen"/>
      <selection activeCell="A3" sqref="A3"/>
      <selection pane="topRight" activeCell="A3" sqref="A3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122</v>
      </c>
    </row>
    <row r="5" spans="1:9" x14ac:dyDescent="0.25">
      <c r="A5" s="84" t="s">
        <v>45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46</v>
      </c>
      <c r="E7" s="85"/>
      <c r="F7" s="86"/>
      <c r="G7" s="86"/>
      <c r="H7" s="88" t="s">
        <v>47</v>
      </c>
      <c r="I7" s="86"/>
    </row>
    <row r="8" spans="1:9" ht="16.5" thickTop="1" thickBot="1" x14ac:dyDescent="0.3">
      <c r="A8" s="89" t="s">
        <v>48</v>
      </c>
      <c r="B8" s="90" t="s">
        <v>49</v>
      </c>
      <c r="C8" s="91" t="s">
        <v>50</v>
      </c>
      <c r="D8" s="91" t="s">
        <v>51</v>
      </c>
      <c r="E8" s="91" t="s">
        <v>52</v>
      </c>
      <c r="F8" s="92" t="s">
        <v>51</v>
      </c>
      <c r="G8" s="92" t="s">
        <v>52</v>
      </c>
      <c r="H8" s="92" t="s">
        <v>53</v>
      </c>
      <c r="I8" s="92" t="s">
        <v>54</v>
      </c>
    </row>
    <row r="9" spans="1:9" ht="15.75" thickTop="1" x14ac:dyDescent="0.25">
      <c r="A9" s="93">
        <v>60000000</v>
      </c>
      <c r="B9" t="s">
        <v>55</v>
      </c>
      <c r="C9" s="94">
        <v>346148.14</v>
      </c>
      <c r="D9" s="94">
        <v>30104.77</v>
      </c>
      <c r="E9" s="94">
        <v>0</v>
      </c>
      <c r="F9" s="95">
        <f t="shared" ref="F9:F39" si="0">IF(C9&gt;0,C9+D9,D9)</f>
        <v>376252.91000000003</v>
      </c>
      <c r="G9" s="95">
        <f t="shared" ref="G9:G39" si="1">IF(C9&lt;0,0-C9+E9,E9)</f>
        <v>0</v>
      </c>
      <c r="H9" s="95">
        <f t="shared" ref="H9:H39" si="2">IF(F9-G9&gt;0,F9-G9,0)</f>
        <v>376252.91000000003</v>
      </c>
      <c r="I9" s="95">
        <f t="shared" ref="I9:I39" si="3">IF(G9-F9&gt;0,G9-F9,0)</f>
        <v>0</v>
      </c>
    </row>
    <row r="10" spans="1:9" x14ac:dyDescent="0.25">
      <c r="A10" s="93">
        <v>60000001</v>
      </c>
      <c r="B10" t="s">
        <v>56</v>
      </c>
      <c r="C10" s="94">
        <v>9373.76</v>
      </c>
      <c r="D10" s="94">
        <v>896.13</v>
      </c>
      <c r="E10" s="94">
        <v>0</v>
      </c>
      <c r="F10" s="95">
        <f t="shared" si="0"/>
        <v>10269.89</v>
      </c>
      <c r="G10" s="95">
        <f t="shared" si="1"/>
        <v>0</v>
      </c>
      <c r="H10" s="95">
        <f t="shared" si="2"/>
        <v>10269.89</v>
      </c>
      <c r="I10" s="95">
        <f t="shared" si="3"/>
        <v>0</v>
      </c>
    </row>
    <row r="11" spans="1:9" x14ac:dyDescent="0.25">
      <c r="A11" s="93">
        <v>60000002</v>
      </c>
      <c r="B11" t="s">
        <v>57</v>
      </c>
      <c r="C11" s="94">
        <v>2015.66</v>
      </c>
      <c r="D11" s="94">
        <v>406.45</v>
      </c>
      <c r="E11" s="94">
        <v>0</v>
      </c>
      <c r="F11" s="95">
        <f t="shared" si="0"/>
        <v>2422.11</v>
      </c>
      <c r="G11" s="95">
        <f t="shared" si="1"/>
        <v>0</v>
      </c>
      <c r="H11" s="95">
        <f t="shared" si="2"/>
        <v>2422.11</v>
      </c>
      <c r="I11" s="95">
        <f t="shared" si="3"/>
        <v>0</v>
      </c>
    </row>
    <row r="12" spans="1:9" x14ac:dyDescent="0.25">
      <c r="A12" s="93">
        <v>60200000</v>
      </c>
      <c r="B12" t="s">
        <v>80</v>
      </c>
      <c r="C12" s="94">
        <v>154.08000000000001</v>
      </c>
      <c r="D12" s="94">
        <v>46.28</v>
      </c>
      <c r="E12" s="94">
        <v>0</v>
      </c>
      <c r="F12" s="95">
        <f t="shared" si="0"/>
        <v>200.36</v>
      </c>
      <c r="G12" s="95">
        <f t="shared" si="1"/>
        <v>0</v>
      </c>
      <c r="H12" s="95">
        <f t="shared" si="2"/>
        <v>200.36</v>
      </c>
      <c r="I12" s="95">
        <f t="shared" si="3"/>
        <v>0</v>
      </c>
    </row>
    <row r="13" spans="1:9" x14ac:dyDescent="0.25">
      <c r="A13" s="93">
        <v>60700000</v>
      </c>
      <c r="B13" t="s">
        <v>94</v>
      </c>
      <c r="C13" s="94">
        <v>2105</v>
      </c>
      <c r="D13" s="94">
        <v>0</v>
      </c>
      <c r="E13" s="94">
        <v>0</v>
      </c>
      <c r="F13" s="95">
        <f t="shared" si="0"/>
        <v>2105</v>
      </c>
      <c r="G13" s="95">
        <f t="shared" si="1"/>
        <v>0</v>
      </c>
      <c r="H13" s="95">
        <f t="shared" si="2"/>
        <v>2105</v>
      </c>
      <c r="I13" s="95">
        <f t="shared" si="3"/>
        <v>0</v>
      </c>
    </row>
    <row r="14" spans="1:9" x14ac:dyDescent="0.25">
      <c r="A14" s="93">
        <v>60800000</v>
      </c>
      <c r="B14" t="s">
        <v>81</v>
      </c>
      <c r="C14" s="94">
        <v>-434.26</v>
      </c>
      <c r="D14" s="94">
        <v>0</v>
      </c>
      <c r="E14" s="94">
        <v>0</v>
      </c>
      <c r="F14" s="95">
        <f t="shared" si="0"/>
        <v>0</v>
      </c>
      <c r="G14" s="95">
        <f t="shared" si="1"/>
        <v>434.26</v>
      </c>
      <c r="H14" s="95">
        <f t="shared" si="2"/>
        <v>0</v>
      </c>
      <c r="I14" s="95">
        <f t="shared" si="3"/>
        <v>434.26</v>
      </c>
    </row>
    <row r="15" spans="1:9" x14ac:dyDescent="0.25">
      <c r="A15" s="93">
        <v>62100003</v>
      </c>
      <c r="B15" t="s">
        <v>58</v>
      </c>
      <c r="C15" s="94">
        <v>2640</v>
      </c>
      <c r="D15" s="94">
        <v>330</v>
      </c>
      <c r="E15" s="94">
        <v>0</v>
      </c>
      <c r="F15" s="95">
        <f t="shared" si="0"/>
        <v>2970</v>
      </c>
      <c r="G15" s="95">
        <f t="shared" si="1"/>
        <v>0</v>
      </c>
      <c r="H15" s="95">
        <f t="shared" si="2"/>
        <v>2970</v>
      </c>
      <c r="I15" s="95">
        <f t="shared" si="3"/>
        <v>0</v>
      </c>
    </row>
    <row r="16" spans="1:9" x14ac:dyDescent="0.25">
      <c r="A16" s="93">
        <v>62200000</v>
      </c>
      <c r="B16" t="s">
        <v>59</v>
      </c>
      <c r="C16" s="94">
        <v>10914.05</v>
      </c>
      <c r="D16" s="94">
        <v>692.33</v>
      </c>
      <c r="E16" s="94">
        <v>0</v>
      </c>
      <c r="F16" s="95">
        <f t="shared" si="0"/>
        <v>11606.38</v>
      </c>
      <c r="G16" s="95">
        <f t="shared" si="1"/>
        <v>0</v>
      </c>
      <c r="H16" s="95">
        <f t="shared" si="2"/>
        <v>11606.38</v>
      </c>
      <c r="I16" s="95">
        <f t="shared" si="3"/>
        <v>0</v>
      </c>
    </row>
    <row r="17" spans="1:9" x14ac:dyDescent="0.25">
      <c r="A17" s="93">
        <v>62300000</v>
      </c>
      <c r="B17" t="s">
        <v>60</v>
      </c>
      <c r="C17" s="94">
        <v>15532.78</v>
      </c>
      <c r="D17" s="94">
        <v>790.74</v>
      </c>
      <c r="E17" s="94">
        <v>0</v>
      </c>
      <c r="F17" s="95">
        <f t="shared" si="0"/>
        <v>16323.52</v>
      </c>
      <c r="G17" s="95">
        <f t="shared" si="1"/>
        <v>0</v>
      </c>
      <c r="H17" s="95">
        <f t="shared" si="2"/>
        <v>16323.52</v>
      </c>
      <c r="I17" s="95">
        <f t="shared" si="3"/>
        <v>0</v>
      </c>
    </row>
    <row r="18" spans="1:9" x14ac:dyDescent="0.25">
      <c r="A18" s="93">
        <v>62500000</v>
      </c>
      <c r="B18" t="s">
        <v>61</v>
      </c>
      <c r="C18" s="94">
        <v>4369.7700000000004</v>
      </c>
      <c r="D18" s="94">
        <v>1508.37</v>
      </c>
      <c r="E18" s="94">
        <v>0</v>
      </c>
      <c r="F18" s="95">
        <f t="shared" si="0"/>
        <v>5878.14</v>
      </c>
      <c r="G18" s="95">
        <f t="shared" si="1"/>
        <v>0</v>
      </c>
      <c r="H18" s="95">
        <f t="shared" si="2"/>
        <v>5878.14</v>
      </c>
      <c r="I18" s="95">
        <f t="shared" si="3"/>
        <v>0</v>
      </c>
    </row>
    <row r="19" spans="1:9" x14ac:dyDescent="0.25">
      <c r="A19" s="93">
        <v>62600002</v>
      </c>
      <c r="B19" t="s">
        <v>62</v>
      </c>
      <c r="C19" s="94">
        <v>909.24</v>
      </c>
      <c r="D19" s="94">
        <v>80.739999999999995</v>
      </c>
      <c r="E19" s="94">
        <v>0</v>
      </c>
      <c r="F19" s="95">
        <f t="shared" si="0"/>
        <v>989.98</v>
      </c>
      <c r="G19" s="95">
        <f t="shared" si="1"/>
        <v>0</v>
      </c>
      <c r="H19" s="95">
        <f t="shared" si="2"/>
        <v>989.98</v>
      </c>
      <c r="I19" s="95">
        <f t="shared" si="3"/>
        <v>0</v>
      </c>
    </row>
    <row r="20" spans="1:9" x14ac:dyDescent="0.25">
      <c r="A20" s="93">
        <v>62600003</v>
      </c>
      <c r="B20" t="s">
        <v>63</v>
      </c>
      <c r="C20" s="94">
        <v>300.83999999999997</v>
      </c>
      <c r="D20" s="94">
        <v>53.03</v>
      </c>
      <c r="E20" s="94">
        <v>0</v>
      </c>
      <c r="F20" s="95">
        <f t="shared" si="0"/>
        <v>353.87</v>
      </c>
      <c r="G20" s="95">
        <f t="shared" si="1"/>
        <v>0</v>
      </c>
      <c r="H20" s="95">
        <f t="shared" si="2"/>
        <v>353.87</v>
      </c>
      <c r="I20" s="95">
        <f t="shared" si="3"/>
        <v>0</v>
      </c>
    </row>
    <row r="21" spans="1:9" x14ac:dyDescent="0.25">
      <c r="A21" s="93">
        <v>62800001</v>
      </c>
      <c r="B21" t="s">
        <v>64</v>
      </c>
      <c r="C21" s="94">
        <v>4287.8599999999997</v>
      </c>
      <c r="D21" s="94">
        <v>631.55999999999995</v>
      </c>
      <c r="E21" s="94">
        <v>0</v>
      </c>
      <c r="F21" s="95">
        <f t="shared" si="0"/>
        <v>4919.42</v>
      </c>
      <c r="G21" s="95">
        <f t="shared" si="1"/>
        <v>0</v>
      </c>
      <c r="H21" s="95">
        <f t="shared" si="2"/>
        <v>4919.42</v>
      </c>
      <c r="I21" s="95">
        <f t="shared" si="3"/>
        <v>0</v>
      </c>
    </row>
    <row r="22" spans="1:9" x14ac:dyDescent="0.25">
      <c r="A22" s="93">
        <v>62800002</v>
      </c>
      <c r="B22" t="s">
        <v>65</v>
      </c>
      <c r="C22" s="94">
        <v>548.80999999999995</v>
      </c>
      <c r="D22" s="94">
        <v>128.41</v>
      </c>
      <c r="E22" s="94">
        <v>0</v>
      </c>
      <c r="F22" s="95">
        <f t="shared" si="0"/>
        <v>677.21999999999991</v>
      </c>
      <c r="G22" s="95">
        <f t="shared" si="1"/>
        <v>0</v>
      </c>
      <c r="H22" s="95">
        <f t="shared" si="2"/>
        <v>677.21999999999991</v>
      </c>
      <c r="I22" s="95">
        <f t="shared" si="3"/>
        <v>0</v>
      </c>
    </row>
    <row r="23" spans="1:9" x14ac:dyDescent="0.25">
      <c r="A23" s="93">
        <v>62800003</v>
      </c>
      <c r="B23" t="s">
        <v>66</v>
      </c>
      <c r="C23" s="94">
        <v>1554.89</v>
      </c>
      <c r="D23" s="94">
        <v>202.5</v>
      </c>
      <c r="E23" s="94">
        <v>0</v>
      </c>
      <c r="F23" s="95">
        <f t="shared" si="0"/>
        <v>1757.39</v>
      </c>
      <c r="G23" s="95">
        <f t="shared" si="1"/>
        <v>0</v>
      </c>
      <c r="H23" s="95">
        <f t="shared" si="2"/>
        <v>1757.39</v>
      </c>
      <c r="I23" s="95">
        <f t="shared" si="3"/>
        <v>0</v>
      </c>
    </row>
    <row r="24" spans="1:9" x14ac:dyDescent="0.25">
      <c r="A24" s="93">
        <v>62900000</v>
      </c>
      <c r="B24" t="s">
        <v>67</v>
      </c>
      <c r="C24" s="94">
        <v>7208.47</v>
      </c>
      <c r="D24" s="94">
        <v>1345.05</v>
      </c>
      <c r="E24" s="94">
        <v>0</v>
      </c>
      <c r="F24" s="95">
        <f t="shared" si="0"/>
        <v>8553.52</v>
      </c>
      <c r="G24" s="95">
        <f t="shared" si="1"/>
        <v>0</v>
      </c>
      <c r="H24" s="95">
        <f t="shared" si="2"/>
        <v>8553.52</v>
      </c>
      <c r="I24" s="95">
        <f t="shared" si="3"/>
        <v>0</v>
      </c>
    </row>
    <row r="25" spans="1:9" x14ac:dyDescent="0.25">
      <c r="A25" s="93">
        <v>62900001</v>
      </c>
      <c r="B25" t="s">
        <v>68</v>
      </c>
      <c r="C25" s="94">
        <v>115.05</v>
      </c>
      <c r="D25" s="94">
        <v>40.08</v>
      </c>
      <c r="E25" s="94">
        <v>0</v>
      </c>
      <c r="F25" s="95">
        <f t="shared" si="0"/>
        <v>155.13</v>
      </c>
      <c r="G25" s="95">
        <f t="shared" si="1"/>
        <v>0</v>
      </c>
      <c r="H25" s="95">
        <f t="shared" si="2"/>
        <v>155.13</v>
      </c>
      <c r="I25" s="95">
        <f t="shared" si="3"/>
        <v>0</v>
      </c>
    </row>
    <row r="26" spans="1:9" x14ac:dyDescent="0.25">
      <c r="A26" s="93">
        <v>62900003</v>
      </c>
      <c r="B26" t="s">
        <v>69</v>
      </c>
      <c r="C26" s="94">
        <v>2418.83</v>
      </c>
      <c r="D26" s="94">
        <v>314.26</v>
      </c>
      <c r="E26" s="94">
        <v>0</v>
      </c>
      <c r="F26" s="95">
        <f t="shared" si="0"/>
        <v>2733.09</v>
      </c>
      <c r="G26" s="95">
        <f t="shared" si="1"/>
        <v>0</v>
      </c>
      <c r="H26" s="95">
        <f t="shared" si="2"/>
        <v>2733.09</v>
      </c>
      <c r="I26" s="95">
        <f t="shared" si="3"/>
        <v>0</v>
      </c>
    </row>
    <row r="27" spans="1:9" x14ac:dyDescent="0.25">
      <c r="A27" s="93">
        <v>62900009</v>
      </c>
      <c r="B27" t="s">
        <v>70</v>
      </c>
      <c r="C27" s="94">
        <v>5660.5</v>
      </c>
      <c r="D27" s="94">
        <v>288.18</v>
      </c>
      <c r="E27" s="94">
        <v>0</v>
      </c>
      <c r="F27" s="95">
        <f t="shared" si="0"/>
        <v>5948.68</v>
      </c>
      <c r="G27" s="95">
        <f t="shared" si="1"/>
        <v>0</v>
      </c>
      <c r="H27" s="95">
        <f t="shared" si="2"/>
        <v>5948.68</v>
      </c>
      <c r="I27" s="95">
        <f t="shared" si="3"/>
        <v>0</v>
      </c>
    </row>
    <row r="28" spans="1:9" x14ac:dyDescent="0.25">
      <c r="A28" s="93">
        <v>63100000</v>
      </c>
      <c r="B28" t="s">
        <v>82</v>
      </c>
      <c r="C28" s="94">
        <v>16.399999999999999</v>
      </c>
      <c r="D28" s="94">
        <v>2913.8</v>
      </c>
      <c r="E28" s="94">
        <v>0</v>
      </c>
      <c r="F28" s="95">
        <f t="shared" si="0"/>
        <v>2930.2000000000003</v>
      </c>
      <c r="G28" s="95">
        <f t="shared" si="1"/>
        <v>0</v>
      </c>
      <c r="H28" s="95">
        <f t="shared" si="2"/>
        <v>2930.2000000000003</v>
      </c>
      <c r="I28" s="95">
        <f t="shared" si="3"/>
        <v>0</v>
      </c>
    </row>
    <row r="29" spans="1:9" x14ac:dyDescent="0.25">
      <c r="A29" s="93">
        <v>64000000</v>
      </c>
      <c r="B29" t="s">
        <v>71</v>
      </c>
      <c r="C29" s="94">
        <v>119801.42</v>
      </c>
      <c r="D29" s="94">
        <v>15204.22</v>
      </c>
      <c r="E29" s="94">
        <v>0</v>
      </c>
      <c r="F29" s="95">
        <f t="shared" si="0"/>
        <v>135005.63999999998</v>
      </c>
      <c r="G29" s="95">
        <f t="shared" si="1"/>
        <v>0</v>
      </c>
      <c r="H29" s="95">
        <f t="shared" si="2"/>
        <v>135005.63999999998</v>
      </c>
      <c r="I29" s="95">
        <f t="shared" si="3"/>
        <v>0</v>
      </c>
    </row>
    <row r="30" spans="1:9" x14ac:dyDescent="0.25">
      <c r="A30" s="93">
        <v>64000001</v>
      </c>
      <c r="B30" t="s">
        <v>72</v>
      </c>
      <c r="C30" s="94">
        <v>2913.76</v>
      </c>
      <c r="D30" s="94">
        <v>364.22</v>
      </c>
      <c r="E30" s="94">
        <v>0</v>
      </c>
      <c r="F30" s="95">
        <f t="shared" si="0"/>
        <v>3277.9800000000005</v>
      </c>
      <c r="G30" s="95">
        <f t="shared" si="1"/>
        <v>0</v>
      </c>
      <c r="H30" s="95">
        <f t="shared" si="2"/>
        <v>3277.9800000000005</v>
      </c>
      <c r="I30" s="95">
        <f t="shared" si="3"/>
        <v>0</v>
      </c>
    </row>
    <row r="31" spans="1:9" x14ac:dyDescent="0.25">
      <c r="A31" s="93">
        <v>64100000</v>
      </c>
      <c r="B31" t="s">
        <v>104</v>
      </c>
      <c r="C31" s="94">
        <v>101.15</v>
      </c>
      <c r="D31" s="94">
        <v>126.93</v>
      </c>
      <c r="E31" s="94">
        <v>0</v>
      </c>
      <c r="F31" s="95">
        <f t="shared" si="0"/>
        <v>228.08</v>
      </c>
      <c r="G31" s="95">
        <f t="shared" si="1"/>
        <v>0</v>
      </c>
      <c r="H31" s="95">
        <f t="shared" si="2"/>
        <v>228.08</v>
      </c>
      <c r="I31" s="95">
        <f t="shared" si="3"/>
        <v>0</v>
      </c>
    </row>
    <row r="32" spans="1:9" x14ac:dyDescent="0.25">
      <c r="A32" s="93">
        <v>64200000</v>
      </c>
      <c r="B32" t="s">
        <v>73</v>
      </c>
      <c r="C32" s="94">
        <v>28271.360000000001</v>
      </c>
      <c r="D32" s="94">
        <v>3615.11</v>
      </c>
      <c r="E32" s="94">
        <v>0</v>
      </c>
      <c r="F32" s="95">
        <f t="shared" si="0"/>
        <v>31886.47</v>
      </c>
      <c r="G32" s="95">
        <f t="shared" si="1"/>
        <v>0</v>
      </c>
      <c r="H32" s="95">
        <f t="shared" si="2"/>
        <v>31886.47</v>
      </c>
      <c r="I32" s="95">
        <f t="shared" si="3"/>
        <v>0</v>
      </c>
    </row>
    <row r="33" spans="1:9" x14ac:dyDescent="0.25">
      <c r="A33" s="93">
        <v>66230001</v>
      </c>
      <c r="B33" t="s">
        <v>74</v>
      </c>
      <c r="C33" s="94">
        <v>169.18</v>
      </c>
      <c r="D33" s="94">
        <v>15.16</v>
      </c>
      <c r="E33" s="94">
        <v>0</v>
      </c>
      <c r="F33" s="95">
        <f t="shared" si="0"/>
        <v>184.34</v>
      </c>
      <c r="G33" s="95">
        <f t="shared" si="1"/>
        <v>0</v>
      </c>
      <c r="H33" s="95">
        <f t="shared" si="2"/>
        <v>184.34</v>
      </c>
      <c r="I33" s="95">
        <f t="shared" si="3"/>
        <v>0</v>
      </c>
    </row>
    <row r="34" spans="1:9" x14ac:dyDescent="0.25">
      <c r="A34" s="93">
        <v>66230006</v>
      </c>
      <c r="B34" t="s">
        <v>75</v>
      </c>
      <c r="C34" s="94">
        <v>889.09</v>
      </c>
      <c r="D34" s="94">
        <v>99.53</v>
      </c>
      <c r="E34" s="94">
        <v>0</v>
      </c>
      <c r="F34" s="95">
        <f t="shared" si="0"/>
        <v>988.62</v>
      </c>
      <c r="G34" s="95">
        <f t="shared" si="1"/>
        <v>0</v>
      </c>
      <c r="H34" s="95">
        <f t="shared" si="2"/>
        <v>988.62</v>
      </c>
      <c r="I34" s="95">
        <f t="shared" si="3"/>
        <v>0</v>
      </c>
    </row>
    <row r="35" spans="1:9" x14ac:dyDescent="0.25">
      <c r="A35" s="93">
        <v>66900000</v>
      </c>
      <c r="B35" t="s">
        <v>105</v>
      </c>
      <c r="C35" s="94">
        <v>78.3</v>
      </c>
      <c r="D35" s="94">
        <v>0</v>
      </c>
      <c r="E35" s="94">
        <v>0</v>
      </c>
      <c r="F35" s="95">
        <f t="shared" si="0"/>
        <v>78.3</v>
      </c>
      <c r="G35" s="95">
        <f t="shared" si="1"/>
        <v>0</v>
      </c>
      <c r="H35" s="95">
        <f t="shared" si="2"/>
        <v>78.3</v>
      </c>
      <c r="I35" s="95">
        <f t="shared" si="3"/>
        <v>0</v>
      </c>
    </row>
    <row r="36" spans="1:9" x14ac:dyDescent="0.25">
      <c r="A36" s="93">
        <v>67800000</v>
      </c>
      <c r="B36" t="s">
        <v>106</v>
      </c>
      <c r="C36" s="94">
        <v>346.93</v>
      </c>
      <c r="D36" s="94">
        <v>0</v>
      </c>
      <c r="E36" s="94">
        <v>0</v>
      </c>
      <c r="F36" s="95">
        <f t="shared" si="0"/>
        <v>346.93</v>
      </c>
      <c r="G36" s="95">
        <f t="shared" si="1"/>
        <v>0</v>
      </c>
      <c r="H36" s="95">
        <f t="shared" si="2"/>
        <v>346.93</v>
      </c>
      <c r="I36" s="95">
        <f t="shared" si="3"/>
        <v>0</v>
      </c>
    </row>
    <row r="37" spans="1:9" x14ac:dyDescent="0.25">
      <c r="A37" s="93">
        <v>70000000</v>
      </c>
      <c r="B37" t="s">
        <v>76</v>
      </c>
      <c r="C37" s="94">
        <v>-620937.30000000005</v>
      </c>
      <c r="D37" s="94">
        <v>0</v>
      </c>
      <c r="E37" s="94">
        <v>61997.82</v>
      </c>
      <c r="F37" s="95">
        <f t="shared" si="0"/>
        <v>0</v>
      </c>
      <c r="G37" s="95">
        <f t="shared" si="1"/>
        <v>682935.12</v>
      </c>
      <c r="H37" s="95">
        <f t="shared" si="2"/>
        <v>0</v>
      </c>
      <c r="I37" s="95">
        <f t="shared" si="3"/>
        <v>682935.12</v>
      </c>
    </row>
    <row r="38" spans="1:9" x14ac:dyDescent="0.25">
      <c r="A38" s="93">
        <v>70800000</v>
      </c>
      <c r="B38" t="s">
        <v>77</v>
      </c>
      <c r="C38" s="94">
        <v>871.38</v>
      </c>
      <c r="D38" s="94">
        <v>133.4</v>
      </c>
      <c r="E38" s="94">
        <v>0</v>
      </c>
      <c r="F38" s="95">
        <f t="shared" si="0"/>
        <v>1004.78</v>
      </c>
      <c r="G38" s="95">
        <f t="shared" si="1"/>
        <v>0</v>
      </c>
      <c r="H38" s="95">
        <f t="shared" si="2"/>
        <v>1004.78</v>
      </c>
      <c r="I38" s="95">
        <f t="shared" si="3"/>
        <v>0</v>
      </c>
    </row>
    <row r="39" spans="1:9" x14ac:dyDescent="0.25">
      <c r="A39" s="93">
        <v>76900000</v>
      </c>
      <c r="B39" t="s">
        <v>85</v>
      </c>
      <c r="C39" s="94">
        <v>-67.78</v>
      </c>
      <c r="D39" s="94">
        <v>0</v>
      </c>
      <c r="E39" s="94">
        <v>0</v>
      </c>
      <c r="F39" s="95">
        <f t="shared" si="0"/>
        <v>0</v>
      </c>
      <c r="G39" s="95">
        <f t="shared" si="1"/>
        <v>67.78</v>
      </c>
      <c r="H39" s="95">
        <f t="shared" si="2"/>
        <v>0</v>
      </c>
      <c r="I39" s="95">
        <f t="shared" si="3"/>
        <v>67.78</v>
      </c>
    </row>
    <row r="40" spans="1:9" x14ac:dyDescent="0.25">
      <c r="B40" s="96" t="s">
        <v>78</v>
      </c>
      <c r="C40" s="97">
        <f t="shared" ref="C40:I40" si="4">SUM(C9:C39)</f>
        <v>-51722.639999999876</v>
      </c>
      <c r="D40" s="97">
        <f t="shared" si="4"/>
        <v>60331.250000000022</v>
      </c>
      <c r="E40" s="97">
        <f t="shared" si="4"/>
        <v>61997.82</v>
      </c>
      <c r="F40" s="97">
        <f t="shared" si="4"/>
        <v>630047.95000000007</v>
      </c>
      <c r="G40" s="97">
        <f t="shared" si="4"/>
        <v>683437.16</v>
      </c>
      <c r="H40" s="97">
        <f t="shared" si="4"/>
        <v>630047.95000000007</v>
      </c>
      <c r="I40" s="97">
        <f t="shared" si="4"/>
        <v>683437.16</v>
      </c>
    </row>
  </sheetData>
  <pageMargins left="0.7" right="0.7" top="0.75" bottom="0.75" header="0.3" footer="0.3"/>
  <pageSetup paperSize="9" scale="73" fitToHeight="10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3A62E-FC1E-426F-A025-9E4B2AB2EDEE}">
  <sheetPr>
    <pageSetUpPr fitToPage="1"/>
  </sheetPr>
  <dimension ref="A1:I40"/>
  <sheetViews>
    <sheetView topLeftCell="A4" workbookViewId="0">
      <pane xSplit="2" topLeftCell="C1" activePane="topRight" state="frozen"/>
      <selection activeCell="A3" sqref="A3"/>
      <selection pane="topRight" activeCell="A3" sqref="A3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4" width="10.140625" bestFit="1" customWidth="1"/>
    <col min="5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 t="s">
        <v>43</v>
      </c>
    </row>
    <row r="4" spans="1:9" x14ac:dyDescent="0.25">
      <c r="A4" s="84" t="s">
        <v>103</v>
      </c>
    </row>
    <row r="5" spans="1:9" x14ac:dyDescent="0.25">
      <c r="A5" s="84" t="s">
        <v>45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46</v>
      </c>
      <c r="E7" s="85"/>
      <c r="F7" s="86"/>
      <c r="G7" s="86"/>
      <c r="H7" s="88" t="s">
        <v>47</v>
      </c>
      <c r="I7" s="86"/>
    </row>
    <row r="8" spans="1:9" ht="16.5" thickTop="1" thickBot="1" x14ac:dyDescent="0.3">
      <c r="A8" s="89" t="s">
        <v>48</v>
      </c>
      <c r="B8" s="90" t="s">
        <v>49</v>
      </c>
      <c r="C8" s="91" t="s">
        <v>50</v>
      </c>
      <c r="D8" s="91" t="s">
        <v>51</v>
      </c>
      <c r="E8" s="91" t="s">
        <v>52</v>
      </c>
      <c r="F8" s="92" t="s">
        <v>51</v>
      </c>
      <c r="G8" s="92" t="s">
        <v>52</v>
      </c>
      <c r="H8" s="92" t="s">
        <v>53</v>
      </c>
      <c r="I8" s="92" t="s">
        <v>54</v>
      </c>
    </row>
    <row r="9" spans="1:9" ht="15.75" thickTop="1" x14ac:dyDescent="0.25">
      <c r="A9" s="93">
        <v>60000000</v>
      </c>
      <c r="B9" t="s">
        <v>55</v>
      </c>
      <c r="C9" s="94">
        <v>376252.91</v>
      </c>
      <c r="D9" s="94">
        <v>82645.84</v>
      </c>
      <c r="E9" s="94">
        <v>0</v>
      </c>
      <c r="F9" s="95">
        <f t="shared" ref="F9:F39" si="0">IF(C9&gt;0,C9+D9,D9)</f>
        <v>458898.75</v>
      </c>
      <c r="G9" s="95">
        <f t="shared" ref="G9:G39" si="1">IF(C9&lt;0,0-C9+E9,E9)</f>
        <v>0</v>
      </c>
      <c r="H9" s="95">
        <f t="shared" ref="H9:H39" si="2">IF(F9-G9&gt;0,F9-G9,0)</f>
        <v>458898.75</v>
      </c>
      <c r="I9" s="95">
        <f t="shared" ref="I9:I39" si="3">IF(G9-F9&gt;0,G9-F9,0)</f>
        <v>0</v>
      </c>
    </row>
    <row r="10" spans="1:9" x14ac:dyDescent="0.25">
      <c r="A10" s="93">
        <v>60000001</v>
      </c>
      <c r="B10" t="s">
        <v>56</v>
      </c>
      <c r="C10" s="94">
        <v>10269.89</v>
      </c>
      <c r="D10" s="94">
        <v>1910.86</v>
      </c>
      <c r="E10" s="94">
        <v>0</v>
      </c>
      <c r="F10" s="95">
        <f t="shared" si="0"/>
        <v>12180.75</v>
      </c>
      <c r="G10" s="95">
        <f t="shared" si="1"/>
        <v>0</v>
      </c>
      <c r="H10" s="95">
        <f t="shared" si="2"/>
        <v>12180.75</v>
      </c>
      <c r="I10" s="95">
        <f t="shared" si="3"/>
        <v>0</v>
      </c>
    </row>
    <row r="11" spans="1:9" x14ac:dyDescent="0.25">
      <c r="A11" s="93">
        <v>60000002</v>
      </c>
      <c r="B11" t="s">
        <v>57</v>
      </c>
      <c r="C11" s="94">
        <v>2422.11</v>
      </c>
      <c r="D11" s="94">
        <v>0</v>
      </c>
      <c r="E11" s="94">
        <v>0</v>
      </c>
      <c r="F11" s="95">
        <f t="shared" si="0"/>
        <v>2422.11</v>
      </c>
      <c r="G11" s="95">
        <f t="shared" si="1"/>
        <v>0</v>
      </c>
      <c r="H11" s="95">
        <f t="shared" si="2"/>
        <v>2422.11</v>
      </c>
      <c r="I11" s="95">
        <f t="shared" si="3"/>
        <v>0</v>
      </c>
    </row>
    <row r="12" spans="1:9" x14ac:dyDescent="0.25">
      <c r="A12" s="93">
        <v>60200000</v>
      </c>
      <c r="B12" t="s">
        <v>80</v>
      </c>
      <c r="C12" s="94">
        <v>200.36</v>
      </c>
      <c r="D12" s="94">
        <v>0</v>
      </c>
      <c r="E12" s="94">
        <v>0</v>
      </c>
      <c r="F12" s="95">
        <f t="shared" si="0"/>
        <v>200.36</v>
      </c>
      <c r="G12" s="95">
        <f t="shared" si="1"/>
        <v>0</v>
      </c>
      <c r="H12" s="95">
        <f t="shared" si="2"/>
        <v>200.36</v>
      </c>
      <c r="I12" s="95">
        <f t="shared" si="3"/>
        <v>0</v>
      </c>
    </row>
    <row r="13" spans="1:9" x14ac:dyDescent="0.25">
      <c r="A13" s="93">
        <v>60700000</v>
      </c>
      <c r="B13" t="s">
        <v>94</v>
      </c>
      <c r="C13" s="94">
        <v>2105</v>
      </c>
      <c r="D13" s="94">
        <v>195</v>
      </c>
      <c r="E13" s="94">
        <v>0</v>
      </c>
      <c r="F13" s="95">
        <f t="shared" si="0"/>
        <v>2300</v>
      </c>
      <c r="G13" s="95">
        <f t="shared" si="1"/>
        <v>0</v>
      </c>
      <c r="H13" s="95">
        <f t="shared" si="2"/>
        <v>2300</v>
      </c>
      <c r="I13" s="95">
        <f t="shared" si="3"/>
        <v>0</v>
      </c>
    </row>
    <row r="14" spans="1:9" x14ac:dyDescent="0.25">
      <c r="A14" s="93">
        <v>60800000</v>
      </c>
      <c r="B14" t="s">
        <v>81</v>
      </c>
      <c r="C14" s="94">
        <v>-434.26</v>
      </c>
      <c r="D14" s="94">
        <v>0</v>
      </c>
      <c r="E14" s="94">
        <v>0</v>
      </c>
      <c r="F14" s="95">
        <f t="shared" si="0"/>
        <v>0</v>
      </c>
      <c r="G14" s="95">
        <f t="shared" si="1"/>
        <v>434.26</v>
      </c>
      <c r="H14" s="95">
        <f t="shared" si="2"/>
        <v>0</v>
      </c>
      <c r="I14" s="95">
        <f t="shared" si="3"/>
        <v>434.26</v>
      </c>
    </row>
    <row r="15" spans="1:9" x14ac:dyDescent="0.25">
      <c r="A15" s="93">
        <v>62100003</v>
      </c>
      <c r="B15" t="s">
        <v>58</v>
      </c>
      <c r="C15" s="94">
        <v>2970</v>
      </c>
      <c r="D15" s="94">
        <v>330</v>
      </c>
      <c r="E15" s="94">
        <v>0</v>
      </c>
      <c r="F15" s="95">
        <f t="shared" si="0"/>
        <v>3300</v>
      </c>
      <c r="G15" s="95">
        <f t="shared" si="1"/>
        <v>0</v>
      </c>
      <c r="H15" s="95">
        <f t="shared" si="2"/>
        <v>3300</v>
      </c>
      <c r="I15" s="95">
        <f t="shared" si="3"/>
        <v>0</v>
      </c>
    </row>
    <row r="16" spans="1:9" x14ac:dyDescent="0.25">
      <c r="A16" s="93">
        <v>62200000</v>
      </c>
      <c r="B16" t="s">
        <v>59</v>
      </c>
      <c r="C16" s="94">
        <v>11606.38</v>
      </c>
      <c r="D16" s="94">
        <v>1628.22</v>
      </c>
      <c r="E16" s="94">
        <v>0</v>
      </c>
      <c r="F16" s="95">
        <f t="shared" si="0"/>
        <v>13234.599999999999</v>
      </c>
      <c r="G16" s="95">
        <f t="shared" si="1"/>
        <v>0</v>
      </c>
      <c r="H16" s="95">
        <f t="shared" si="2"/>
        <v>13234.599999999999</v>
      </c>
      <c r="I16" s="95">
        <f t="shared" si="3"/>
        <v>0</v>
      </c>
    </row>
    <row r="17" spans="1:9" x14ac:dyDescent="0.25">
      <c r="A17" s="93">
        <v>62300000</v>
      </c>
      <c r="B17" t="s">
        <v>60</v>
      </c>
      <c r="C17" s="94">
        <v>16323.52</v>
      </c>
      <c r="D17" s="94">
        <v>877.74</v>
      </c>
      <c r="E17" s="94">
        <v>0</v>
      </c>
      <c r="F17" s="95">
        <f t="shared" si="0"/>
        <v>17201.260000000002</v>
      </c>
      <c r="G17" s="95">
        <f t="shared" si="1"/>
        <v>0</v>
      </c>
      <c r="H17" s="95">
        <f t="shared" si="2"/>
        <v>17201.260000000002</v>
      </c>
      <c r="I17" s="95">
        <f t="shared" si="3"/>
        <v>0</v>
      </c>
    </row>
    <row r="18" spans="1:9" x14ac:dyDescent="0.25">
      <c r="A18" s="93">
        <v>62500000</v>
      </c>
      <c r="B18" t="s">
        <v>61</v>
      </c>
      <c r="C18" s="94">
        <v>5878.14</v>
      </c>
      <c r="D18" s="94">
        <v>778.94</v>
      </c>
      <c r="E18" s="94">
        <v>0</v>
      </c>
      <c r="F18" s="95">
        <f t="shared" si="0"/>
        <v>6657.08</v>
      </c>
      <c r="G18" s="95">
        <f t="shared" si="1"/>
        <v>0</v>
      </c>
      <c r="H18" s="95">
        <f t="shared" si="2"/>
        <v>6657.08</v>
      </c>
      <c r="I18" s="95">
        <f t="shared" si="3"/>
        <v>0</v>
      </c>
    </row>
    <row r="19" spans="1:9" x14ac:dyDescent="0.25">
      <c r="A19" s="93">
        <v>62600002</v>
      </c>
      <c r="B19" t="s">
        <v>62</v>
      </c>
      <c r="C19" s="94">
        <v>989.98</v>
      </c>
      <c r="D19" s="94">
        <v>22.18</v>
      </c>
      <c r="E19" s="94">
        <v>0</v>
      </c>
      <c r="F19" s="95">
        <f t="shared" si="0"/>
        <v>1012.16</v>
      </c>
      <c r="G19" s="95">
        <f t="shared" si="1"/>
        <v>0</v>
      </c>
      <c r="H19" s="95">
        <f t="shared" si="2"/>
        <v>1012.16</v>
      </c>
      <c r="I19" s="95">
        <f t="shared" si="3"/>
        <v>0</v>
      </c>
    </row>
    <row r="20" spans="1:9" x14ac:dyDescent="0.25">
      <c r="A20" s="93">
        <v>62600003</v>
      </c>
      <c r="B20" t="s">
        <v>63</v>
      </c>
      <c r="C20" s="94">
        <v>353.87</v>
      </c>
      <c r="D20" s="94">
        <v>47.66</v>
      </c>
      <c r="E20" s="94">
        <v>0</v>
      </c>
      <c r="F20" s="95">
        <f t="shared" si="0"/>
        <v>401.53</v>
      </c>
      <c r="G20" s="95">
        <f t="shared" si="1"/>
        <v>0</v>
      </c>
      <c r="H20" s="95">
        <f t="shared" si="2"/>
        <v>401.53</v>
      </c>
      <c r="I20" s="95">
        <f t="shared" si="3"/>
        <v>0</v>
      </c>
    </row>
    <row r="21" spans="1:9" x14ac:dyDescent="0.25">
      <c r="A21" s="93">
        <v>62800001</v>
      </c>
      <c r="B21" t="s">
        <v>64</v>
      </c>
      <c r="C21" s="94">
        <v>4919.42</v>
      </c>
      <c r="D21" s="94">
        <v>533.79999999999995</v>
      </c>
      <c r="E21" s="94">
        <v>0</v>
      </c>
      <c r="F21" s="95">
        <f t="shared" si="0"/>
        <v>5453.22</v>
      </c>
      <c r="G21" s="95">
        <f t="shared" si="1"/>
        <v>0</v>
      </c>
      <c r="H21" s="95">
        <f t="shared" si="2"/>
        <v>5453.22</v>
      </c>
      <c r="I21" s="95">
        <f t="shared" si="3"/>
        <v>0</v>
      </c>
    </row>
    <row r="22" spans="1:9" x14ac:dyDescent="0.25">
      <c r="A22" s="93">
        <v>62800002</v>
      </c>
      <c r="B22" t="s">
        <v>65</v>
      </c>
      <c r="C22" s="94">
        <v>677.22</v>
      </c>
      <c r="D22" s="94">
        <v>0</v>
      </c>
      <c r="E22" s="94">
        <v>0</v>
      </c>
      <c r="F22" s="95">
        <f t="shared" si="0"/>
        <v>677.22</v>
      </c>
      <c r="G22" s="95">
        <f t="shared" si="1"/>
        <v>0</v>
      </c>
      <c r="H22" s="95">
        <f t="shared" si="2"/>
        <v>677.22</v>
      </c>
      <c r="I22" s="95">
        <f t="shared" si="3"/>
        <v>0</v>
      </c>
    </row>
    <row r="23" spans="1:9" x14ac:dyDescent="0.25">
      <c r="A23" s="93">
        <v>62800003</v>
      </c>
      <c r="B23" t="s">
        <v>66</v>
      </c>
      <c r="C23" s="94">
        <v>1757.39</v>
      </c>
      <c r="D23" s="94">
        <v>304.29000000000002</v>
      </c>
      <c r="E23" s="94">
        <v>0</v>
      </c>
      <c r="F23" s="95">
        <f t="shared" si="0"/>
        <v>2061.6800000000003</v>
      </c>
      <c r="G23" s="95">
        <f t="shared" si="1"/>
        <v>0</v>
      </c>
      <c r="H23" s="95">
        <f t="shared" si="2"/>
        <v>2061.6800000000003</v>
      </c>
      <c r="I23" s="95">
        <f t="shared" si="3"/>
        <v>0</v>
      </c>
    </row>
    <row r="24" spans="1:9" x14ac:dyDescent="0.25">
      <c r="A24" s="93">
        <v>62900000</v>
      </c>
      <c r="B24" t="s">
        <v>67</v>
      </c>
      <c r="C24" s="94">
        <v>8553.52</v>
      </c>
      <c r="D24" s="94">
        <v>853.33</v>
      </c>
      <c r="E24" s="94">
        <v>0</v>
      </c>
      <c r="F24" s="95">
        <f t="shared" si="0"/>
        <v>9406.85</v>
      </c>
      <c r="G24" s="95">
        <f t="shared" si="1"/>
        <v>0</v>
      </c>
      <c r="H24" s="95">
        <f t="shared" si="2"/>
        <v>9406.85</v>
      </c>
      <c r="I24" s="95">
        <f t="shared" si="3"/>
        <v>0</v>
      </c>
    </row>
    <row r="25" spans="1:9" x14ac:dyDescent="0.25">
      <c r="A25" s="93">
        <v>62900001</v>
      </c>
      <c r="B25" t="s">
        <v>68</v>
      </c>
      <c r="C25" s="94">
        <v>155.13</v>
      </c>
      <c r="D25" s="94">
        <v>0</v>
      </c>
      <c r="E25" s="94">
        <v>0</v>
      </c>
      <c r="F25" s="95">
        <f t="shared" si="0"/>
        <v>155.13</v>
      </c>
      <c r="G25" s="95">
        <f t="shared" si="1"/>
        <v>0</v>
      </c>
      <c r="H25" s="95">
        <f t="shared" si="2"/>
        <v>155.13</v>
      </c>
      <c r="I25" s="95">
        <f t="shared" si="3"/>
        <v>0</v>
      </c>
    </row>
    <row r="26" spans="1:9" x14ac:dyDescent="0.25">
      <c r="A26" s="93">
        <v>62900003</v>
      </c>
      <c r="B26" t="s">
        <v>69</v>
      </c>
      <c r="C26" s="94">
        <v>2733.09</v>
      </c>
      <c r="D26" s="94">
        <v>316.95999999999998</v>
      </c>
      <c r="E26" s="94">
        <v>0</v>
      </c>
      <c r="F26" s="95">
        <f t="shared" si="0"/>
        <v>3050.05</v>
      </c>
      <c r="G26" s="95">
        <f t="shared" si="1"/>
        <v>0</v>
      </c>
      <c r="H26" s="95">
        <f t="shared" si="2"/>
        <v>3050.05</v>
      </c>
      <c r="I26" s="95">
        <f t="shared" si="3"/>
        <v>0</v>
      </c>
    </row>
    <row r="27" spans="1:9" x14ac:dyDescent="0.25">
      <c r="A27" s="93">
        <v>62900009</v>
      </c>
      <c r="B27" t="s">
        <v>70</v>
      </c>
      <c r="C27" s="94">
        <v>5948.68</v>
      </c>
      <c r="D27" s="94">
        <v>186.24</v>
      </c>
      <c r="E27" s="94">
        <v>0</v>
      </c>
      <c r="F27" s="95">
        <f t="shared" si="0"/>
        <v>6134.92</v>
      </c>
      <c r="G27" s="95">
        <f t="shared" si="1"/>
        <v>0</v>
      </c>
      <c r="H27" s="95">
        <f t="shared" si="2"/>
        <v>6134.92</v>
      </c>
      <c r="I27" s="95">
        <f t="shared" si="3"/>
        <v>0</v>
      </c>
    </row>
    <row r="28" spans="1:9" x14ac:dyDescent="0.25">
      <c r="A28" s="93">
        <v>63100000</v>
      </c>
      <c r="B28" t="s">
        <v>82</v>
      </c>
      <c r="C28" s="94">
        <v>2930.2</v>
      </c>
      <c r="D28" s="94">
        <v>0</v>
      </c>
      <c r="E28" s="94">
        <v>0</v>
      </c>
      <c r="F28" s="95">
        <f t="shared" si="0"/>
        <v>2930.2</v>
      </c>
      <c r="G28" s="95">
        <f t="shared" si="1"/>
        <v>0</v>
      </c>
      <c r="H28" s="95">
        <f t="shared" si="2"/>
        <v>2930.2</v>
      </c>
      <c r="I28" s="95">
        <f t="shared" si="3"/>
        <v>0</v>
      </c>
    </row>
    <row r="29" spans="1:9" x14ac:dyDescent="0.25">
      <c r="A29" s="93">
        <v>64000000</v>
      </c>
      <c r="B29" t="s">
        <v>71</v>
      </c>
      <c r="C29" s="94">
        <v>135005.64000000001</v>
      </c>
      <c r="D29" s="94">
        <v>14274.17</v>
      </c>
      <c r="E29" s="94">
        <v>0</v>
      </c>
      <c r="F29" s="95">
        <f t="shared" si="0"/>
        <v>149279.81000000003</v>
      </c>
      <c r="G29" s="95">
        <f t="shared" si="1"/>
        <v>0</v>
      </c>
      <c r="H29" s="95">
        <f t="shared" si="2"/>
        <v>149279.81000000003</v>
      </c>
      <c r="I29" s="95">
        <f t="shared" si="3"/>
        <v>0</v>
      </c>
    </row>
    <row r="30" spans="1:9" x14ac:dyDescent="0.25">
      <c r="A30" s="93">
        <v>64000001</v>
      </c>
      <c r="B30" t="s">
        <v>72</v>
      </c>
      <c r="C30" s="94">
        <v>3277.98</v>
      </c>
      <c r="D30" s="94">
        <v>364.22</v>
      </c>
      <c r="E30" s="94">
        <v>0</v>
      </c>
      <c r="F30" s="95">
        <f t="shared" si="0"/>
        <v>3642.2</v>
      </c>
      <c r="G30" s="95">
        <f t="shared" si="1"/>
        <v>0</v>
      </c>
      <c r="H30" s="95">
        <f t="shared" si="2"/>
        <v>3642.2</v>
      </c>
      <c r="I30" s="95">
        <f t="shared" si="3"/>
        <v>0</v>
      </c>
    </row>
    <row r="31" spans="1:9" x14ac:dyDescent="0.25">
      <c r="A31" s="93">
        <v>64100000</v>
      </c>
      <c r="B31" t="s">
        <v>104</v>
      </c>
      <c r="C31" s="94">
        <v>228.08</v>
      </c>
      <c r="D31" s="94">
        <v>0</v>
      </c>
      <c r="E31" s="94">
        <v>0</v>
      </c>
      <c r="F31" s="95">
        <f t="shared" si="0"/>
        <v>228.08</v>
      </c>
      <c r="G31" s="95">
        <f t="shared" si="1"/>
        <v>0</v>
      </c>
      <c r="H31" s="95">
        <f t="shared" si="2"/>
        <v>228.08</v>
      </c>
      <c r="I31" s="95">
        <f t="shared" si="3"/>
        <v>0</v>
      </c>
    </row>
    <row r="32" spans="1:9" x14ac:dyDescent="0.25">
      <c r="A32" s="93">
        <v>64200000</v>
      </c>
      <c r="B32" t="s">
        <v>73</v>
      </c>
      <c r="C32" s="94">
        <v>31886.47</v>
      </c>
      <c r="D32" s="94">
        <v>3309.59</v>
      </c>
      <c r="E32" s="94">
        <v>0</v>
      </c>
      <c r="F32" s="95">
        <f t="shared" si="0"/>
        <v>35196.06</v>
      </c>
      <c r="G32" s="95">
        <f t="shared" si="1"/>
        <v>0</v>
      </c>
      <c r="H32" s="95">
        <f t="shared" si="2"/>
        <v>35196.06</v>
      </c>
      <c r="I32" s="95">
        <f t="shared" si="3"/>
        <v>0</v>
      </c>
    </row>
    <row r="33" spans="1:9" x14ac:dyDescent="0.25">
      <c r="A33" s="93">
        <v>66230001</v>
      </c>
      <c r="B33" t="s">
        <v>74</v>
      </c>
      <c r="C33" s="94">
        <v>184.34</v>
      </c>
      <c r="D33" s="94">
        <v>13.81</v>
      </c>
      <c r="E33" s="94">
        <v>0</v>
      </c>
      <c r="F33" s="95">
        <f t="shared" si="0"/>
        <v>198.15</v>
      </c>
      <c r="G33" s="95">
        <f t="shared" si="1"/>
        <v>0</v>
      </c>
      <c r="H33" s="95">
        <f t="shared" si="2"/>
        <v>198.15</v>
      </c>
      <c r="I33" s="95">
        <f t="shared" si="3"/>
        <v>0</v>
      </c>
    </row>
    <row r="34" spans="1:9" x14ac:dyDescent="0.25">
      <c r="A34" s="93">
        <v>66230006</v>
      </c>
      <c r="B34" t="s">
        <v>75</v>
      </c>
      <c r="C34" s="94">
        <v>988.62</v>
      </c>
      <c r="D34" s="94">
        <v>96.93</v>
      </c>
      <c r="E34" s="94">
        <v>0</v>
      </c>
      <c r="F34" s="95">
        <f t="shared" si="0"/>
        <v>1085.55</v>
      </c>
      <c r="G34" s="95">
        <f t="shared" si="1"/>
        <v>0</v>
      </c>
      <c r="H34" s="95">
        <f t="shared" si="2"/>
        <v>1085.55</v>
      </c>
      <c r="I34" s="95">
        <f t="shared" si="3"/>
        <v>0</v>
      </c>
    </row>
    <row r="35" spans="1:9" x14ac:dyDescent="0.25">
      <c r="A35" s="93">
        <v>66900000</v>
      </c>
      <c r="B35" t="s">
        <v>105</v>
      </c>
      <c r="C35" s="94">
        <v>78.3</v>
      </c>
      <c r="D35" s="94">
        <v>0</v>
      </c>
      <c r="E35" s="94">
        <v>0</v>
      </c>
      <c r="F35" s="95">
        <f t="shared" si="0"/>
        <v>78.3</v>
      </c>
      <c r="G35" s="95">
        <f t="shared" si="1"/>
        <v>0</v>
      </c>
      <c r="H35" s="95">
        <f t="shared" si="2"/>
        <v>78.3</v>
      </c>
      <c r="I35" s="95">
        <f t="shared" si="3"/>
        <v>0</v>
      </c>
    </row>
    <row r="36" spans="1:9" x14ac:dyDescent="0.25">
      <c r="A36" s="93">
        <v>67800000</v>
      </c>
      <c r="B36" t="s">
        <v>106</v>
      </c>
      <c r="C36" s="94">
        <v>346.93</v>
      </c>
      <c r="D36" s="94">
        <v>0</v>
      </c>
      <c r="E36" s="94">
        <v>0</v>
      </c>
      <c r="F36" s="95">
        <f t="shared" si="0"/>
        <v>346.93</v>
      </c>
      <c r="G36" s="95">
        <f t="shared" si="1"/>
        <v>0</v>
      </c>
      <c r="H36" s="95">
        <f t="shared" si="2"/>
        <v>346.93</v>
      </c>
      <c r="I36" s="95">
        <f t="shared" si="3"/>
        <v>0</v>
      </c>
    </row>
    <row r="37" spans="1:9" x14ac:dyDescent="0.25">
      <c r="A37" s="93">
        <v>70000000</v>
      </c>
      <c r="B37" t="s">
        <v>76</v>
      </c>
      <c r="C37" s="94">
        <v>-682935.12</v>
      </c>
      <c r="D37" s="94">
        <v>119</v>
      </c>
      <c r="E37" s="94">
        <v>85745.64</v>
      </c>
      <c r="F37" s="95">
        <f t="shared" si="0"/>
        <v>119</v>
      </c>
      <c r="G37" s="95">
        <f t="shared" si="1"/>
        <v>768680.76</v>
      </c>
      <c r="H37" s="95">
        <f t="shared" si="2"/>
        <v>0</v>
      </c>
      <c r="I37" s="95">
        <f t="shared" si="3"/>
        <v>768561.76</v>
      </c>
    </row>
    <row r="38" spans="1:9" x14ac:dyDescent="0.25">
      <c r="A38" s="93">
        <v>70800000</v>
      </c>
      <c r="B38" t="s">
        <v>77</v>
      </c>
      <c r="C38" s="94">
        <v>1004.78</v>
      </c>
      <c r="D38" s="94">
        <v>342</v>
      </c>
      <c r="E38" s="94">
        <v>0</v>
      </c>
      <c r="F38" s="95">
        <f t="shared" si="0"/>
        <v>1346.78</v>
      </c>
      <c r="G38" s="95">
        <f t="shared" si="1"/>
        <v>0</v>
      </c>
      <c r="H38" s="95">
        <f t="shared" si="2"/>
        <v>1346.78</v>
      </c>
      <c r="I38" s="95">
        <f t="shared" si="3"/>
        <v>0</v>
      </c>
    </row>
    <row r="39" spans="1:9" x14ac:dyDescent="0.25">
      <c r="A39" s="93">
        <v>76900000</v>
      </c>
      <c r="B39" t="s">
        <v>85</v>
      </c>
      <c r="C39" s="94">
        <v>-67.78</v>
      </c>
      <c r="D39" s="94">
        <v>0</v>
      </c>
      <c r="E39" s="94">
        <v>11.49</v>
      </c>
      <c r="F39" s="95">
        <f t="shared" si="0"/>
        <v>0</v>
      </c>
      <c r="G39" s="95">
        <f t="shared" si="1"/>
        <v>79.27</v>
      </c>
      <c r="H39" s="95">
        <f t="shared" si="2"/>
        <v>0</v>
      </c>
      <c r="I39" s="95">
        <f t="shared" si="3"/>
        <v>79.27</v>
      </c>
    </row>
    <row r="40" spans="1:9" x14ac:dyDescent="0.25">
      <c r="B40" s="96" t="s">
        <v>78</v>
      </c>
      <c r="C40" s="97">
        <f t="shared" ref="C40:I40" si="4">SUM(C9:C39)</f>
        <v>-53389.210000000079</v>
      </c>
      <c r="D40" s="97">
        <f t="shared" si="4"/>
        <v>109150.78</v>
      </c>
      <c r="E40" s="97">
        <f t="shared" si="4"/>
        <v>85757.13</v>
      </c>
      <c r="F40" s="97">
        <f t="shared" si="4"/>
        <v>739198.73000000021</v>
      </c>
      <c r="G40" s="97">
        <f t="shared" si="4"/>
        <v>769194.29</v>
      </c>
      <c r="H40" s="97">
        <f t="shared" si="4"/>
        <v>739079.73000000021</v>
      </c>
      <c r="I40" s="97">
        <f t="shared" si="4"/>
        <v>769075.29</v>
      </c>
    </row>
  </sheetData>
  <pageMargins left="0.7" right="0.7" top="0.75" bottom="0.75" header="0.3" footer="0.3"/>
  <pageSetup paperSize="9" scale="73" fitToHeight="10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042CC-6DE9-4E37-AF41-5E4809A5C87B}">
  <sheetPr>
    <pageSetUpPr fitToPage="1"/>
  </sheetPr>
  <dimension ref="A1:I40"/>
  <sheetViews>
    <sheetView workbookViewId="0">
      <pane xSplit="2" topLeftCell="C1" activePane="topRight" state="frozen"/>
      <selection activeCell="A3" sqref="A3"/>
      <selection pane="topRight" activeCell="A3" sqref="A3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107</v>
      </c>
    </row>
    <row r="5" spans="1:9" x14ac:dyDescent="0.25">
      <c r="A5" s="84" t="s">
        <v>45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46</v>
      </c>
      <c r="E7" s="85"/>
      <c r="F7" s="86"/>
      <c r="G7" s="86"/>
      <c r="H7" s="88" t="s">
        <v>47</v>
      </c>
      <c r="I7" s="86"/>
    </row>
    <row r="8" spans="1:9" ht="16.5" thickTop="1" thickBot="1" x14ac:dyDescent="0.3">
      <c r="A8" s="89" t="s">
        <v>48</v>
      </c>
      <c r="B8" s="90" t="s">
        <v>49</v>
      </c>
      <c r="C8" s="91" t="s">
        <v>50</v>
      </c>
      <c r="D8" s="91" t="s">
        <v>51</v>
      </c>
      <c r="E8" s="91" t="s">
        <v>52</v>
      </c>
      <c r="F8" s="92" t="s">
        <v>51</v>
      </c>
      <c r="G8" s="92" t="s">
        <v>52</v>
      </c>
      <c r="H8" s="92" t="s">
        <v>53</v>
      </c>
      <c r="I8" s="92" t="s">
        <v>54</v>
      </c>
    </row>
    <row r="9" spans="1:9" ht="15.75" thickTop="1" x14ac:dyDescent="0.25">
      <c r="A9" s="93">
        <v>60000000</v>
      </c>
      <c r="B9" t="s">
        <v>55</v>
      </c>
      <c r="C9" s="94">
        <v>458898.75</v>
      </c>
      <c r="D9" s="94">
        <v>48866.06</v>
      </c>
      <c r="E9" s="94">
        <v>0</v>
      </c>
      <c r="F9" s="95">
        <f t="shared" ref="F9:F39" si="0">IF(C9&gt;0,C9+D9,D9)</f>
        <v>507764.81</v>
      </c>
      <c r="G9" s="95">
        <f t="shared" ref="G9:G39" si="1">IF(C9&lt;0,0-C9+E9,E9)</f>
        <v>0</v>
      </c>
      <c r="H9" s="95">
        <f t="shared" ref="H9:H39" si="2">IF(F9-G9&gt;0,F9-G9,0)</f>
        <v>507764.81</v>
      </c>
      <c r="I9" s="95">
        <f t="shared" ref="I9:I39" si="3">IF(G9-F9&gt;0,G9-F9,0)</f>
        <v>0</v>
      </c>
    </row>
    <row r="10" spans="1:9" x14ac:dyDescent="0.25">
      <c r="A10" s="93">
        <v>60000001</v>
      </c>
      <c r="B10" t="s">
        <v>56</v>
      </c>
      <c r="C10" s="94">
        <v>12180.75</v>
      </c>
      <c r="D10" s="94">
        <v>2547.88</v>
      </c>
      <c r="E10" s="94">
        <v>0</v>
      </c>
      <c r="F10" s="95">
        <f t="shared" si="0"/>
        <v>14728.630000000001</v>
      </c>
      <c r="G10" s="95">
        <f t="shared" si="1"/>
        <v>0</v>
      </c>
      <c r="H10" s="95">
        <f t="shared" si="2"/>
        <v>14728.630000000001</v>
      </c>
      <c r="I10" s="95">
        <f t="shared" si="3"/>
        <v>0</v>
      </c>
    </row>
    <row r="11" spans="1:9" x14ac:dyDescent="0.25">
      <c r="A11" s="93">
        <v>60000002</v>
      </c>
      <c r="B11" t="s">
        <v>57</v>
      </c>
      <c r="C11" s="94">
        <v>2422.11</v>
      </c>
      <c r="D11" s="94">
        <v>3305.8</v>
      </c>
      <c r="E11" s="94">
        <v>0</v>
      </c>
      <c r="F11" s="95">
        <f t="shared" si="0"/>
        <v>5727.91</v>
      </c>
      <c r="G11" s="95">
        <f t="shared" si="1"/>
        <v>0</v>
      </c>
      <c r="H11" s="95">
        <f t="shared" si="2"/>
        <v>5727.91</v>
      </c>
      <c r="I11" s="95">
        <f t="shared" si="3"/>
        <v>0</v>
      </c>
    </row>
    <row r="12" spans="1:9" x14ac:dyDescent="0.25">
      <c r="A12" s="93">
        <v>60200000</v>
      </c>
      <c r="B12" t="s">
        <v>80</v>
      </c>
      <c r="C12" s="94">
        <v>200.36</v>
      </c>
      <c r="D12" s="94">
        <v>0</v>
      </c>
      <c r="E12" s="94">
        <v>0</v>
      </c>
      <c r="F12" s="95">
        <f t="shared" si="0"/>
        <v>200.36</v>
      </c>
      <c r="G12" s="95">
        <f t="shared" si="1"/>
        <v>0</v>
      </c>
      <c r="H12" s="95">
        <f t="shared" si="2"/>
        <v>200.36</v>
      </c>
      <c r="I12" s="95">
        <f t="shared" si="3"/>
        <v>0</v>
      </c>
    </row>
    <row r="13" spans="1:9" x14ac:dyDescent="0.25">
      <c r="A13" s="93">
        <v>60700000</v>
      </c>
      <c r="B13" t="s">
        <v>94</v>
      </c>
      <c r="C13" s="94">
        <v>2300</v>
      </c>
      <c r="D13" s="94">
        <v>0</v>
      </c>
      <c r="E13" s="94">
        <v>0</v>
      </c>
      <c r="F13" s="95">
        <f t="shared" si="0"/>
        <v>2300</v>
      </c>
      <c r="G13" s="95">
        <f t="shared" si="1"/>
        <v>0</v>
      </c>
      <c r="H13" s="95">
        <f t="shared" si="2"/>
        <v>2300</v>
      </c>
      <c r="I13" s="95">
        <f t="shared" si="3"/>
        <v>0</v>
      </c>
    </row>
    <row r="14" spans="1:9" x14ac:dyDescent="0.25">
      <c r="A14" s="93">
        <v>60800000</v>
      </c>
      <c r="B14" t="s">
        <v>81</v>
      </c>
      <c r="C14" s="94">
        <v>-434.26</v>
      </c>
      <c r="D14" s="94">
        <v>0</v>
      </c>
      <c r="E14" s="94">
        <v>25.78</v>
      </c>
      <c r="F14" s="95">
        <f t="shared" si="0"/>
        <v>0</v>
      </c>
      <c r="G14" s="95">
        <f t="shared" si="1"/>
        <v>460.03999999999996</v>
      </c>
      <c r="H14" s="95">
        <f t="shared" si="2"/>
        <v>0</v>
      </c>
      <c r="I14" s="95">
        <f t="shared" si="3"/>
        <v>460.03999999999996</v>
      </c>
    </row>
    <row r="15" spans="1:9" x14ac:dyDescent="0.25">
      <c r="A15" s="93">
        <v>62100003</v>
      </c>
      <c r="B15" t="s">
        <v>58</v>
      </c>
      <c r="C15" s="94">
        <v>3300</v>
      </c>
      <c r="D15" s="94">
        <v>330</v>
      </c>
      <c r="E15" s="94">
        <v>0</v>
      </c>
      <c r="F15" s="95">
        <f t="shared" si="0"/>
        <v>3630</v>
      </c>
      <c r="G15" s="95">
        <f t="shared" si="1"/>
        <v>0</v>
      </c>
      <c r="H15" s="95">
        <f t="shared" si="2"/>
        <v>3630</v>
      </c>
      <c r="I15" s="95">
        <f t="shared" si="3"/>
        <v>0</v>
      </c>
    </row>
    <row r="16" spans="1:9" x14ac:dyDescent="0.25">
      <c r="A16" s="93">
        <v>62200000</v>
      </c>
      <c r="B16" t="s">
        <v>59</v>
      </c>
      <c r="C16" s="94">
        <v>13234.6</v>
      </c>
      <c r="D16" s="94">
        <v>806.85</v>
      </c>
      <c r="E16" s="94">
        <v>0</v>
      </c>
      <c r="F16" s="95">
        <f t="shared" si="0"/>
        <v>14041.45</v>
      </c>
      <c r="G16" s="95">
        <f t="shared" si="1"/>
        <v>0</v>
      </c>
      <c r="H16" s="95">
        <f t="shared" si="2"/>
        <v>14041.45</v>
      </c>
      <c r="I16" s="95">
        <f t="shared" si="3"/>
        <v>0</v>
      </c>
    </row>
    <row r="17" spans="1:9" x14ac:dyDescent="0.25">
      <c r="A17" s="93">
        <v>62300000</v>
      </c>
      <c r="B17" t="s">
        <v>60</v>
      </c>
      <c r="C17" s="94">
        <v>17201.259999999998</v>
      </c>
      <c r="D17" s="94">
        <v>1095.04</v>
      </c>
      <c r="E17" s="94">
        <v>0</v>
      </c>
      <c r="F17" s="95">
        <f t="shared" si="0"/>
        <v>18296.3</v>
      </c>
      <c r="G17" s="95">
        <f t="shared" si="1"/>
        <v>0</v>
      </c>
      <c r="H17" s="95">
        <f t="shared" si="2"/>
        <v>18296.3</v>
      </c>
      <c r="I17" s="95">
        <f t="shared" si="3"/>
        <v>0</v>
      </c>
    </row>
    <row r="18" spans="1:9" x14ac:dyDescent="0.25">
      <c r="A18" s="93">
        <v>62500000</v>
      </c>
      <c r="B18" t="s">
        <v>61</v>
      </c>
      <c r="C18" s="94">
        <v>6657.08</v>
      </c>
      <c r="D18" s="94">
        <v>321.27999999999997</v>
      </c>
      <c r="E18" s="94">
        <v>0</v>
      </c>
      <c r="F18" s="95">
        <f t="shared" si="0"/>
        <v>6978.36</v>
      </c>
      <c r="G18" s="95">
        <f t="shared" si="1"/>
        <v>0</v>
      </c>
      <c r="H18" s="95">
        <f t="shared" si="2"/>
        <v>6978.36</v>
      </c>
      <c r="I18" s="95">
        <f t="shared" si="3"/>
        <v>0</v>
      </c>
    </row>
    <row r="19" spans="1:9" x14ac:dyDescent="0.25">
      <c r="A19" s="93">
        <v>62600002</v>
      </c>
      <c r="B19" t="s">
        <v>62</v>
      </c>
      <c r="C19" s="94">
        <v>1012.16</v>
      </c>
      <c r="D19" s="94">
        <v>23.52</v>
      </c>
      <c r="E19" s="94">
        <v>0</v>
      </c>
      <c r="F19" s="95">
        <f t="shared" si="0"/>
        <v>1035.68</v>
      </c>
      <c r="G19" s="95">
        <f t="shared" si="1"/>
        <v>0</v>
      </c>
      <c r="H19" s="95">
        <f t="shared" si="2"/>
        <v>1035.68</v>
      </c>
      <c r="I19" s="95">
        <f t="shared" si="3"/>
        <v>0</v>
      </c>
    </row>
    <row r="20" spans="1:9" x14ac:dyDescent="0.25">
      <c r="A20" s="93">
        <v>62600003</v>
      </c>
      <c r="B20" t="s">
        <v>63</v>
      </c>
      <c r="C20" s="94">
        <v>401.53</v>
      </c>
      <c r="D20" s="94">
        <v>63.93</v>
      </c>
      <c r="E20" s="94">
        <v>0</v>
      </c>
      <c r="F20" s="95">
        <f t="shared" si="0"/>
        <v>465.46</v>
      </c>
      <c r="G20" s="95">
        <f t="shared" si="1"/>
        <v>0</v>
      </c>
      <c r="H20" s="95">
        <f t="shared" si="2"/>
        <v>465.46</v>
      </c>
      <c r="I20" s="95">
        <f t="shared" si="3"/>
        <v>0</v>
      </c>
    </row>
    <row r="21" spans="1:9" x14ac:dyDescent="0.25">
      <c r="A21" s="93">
        <v>62800001</v>
      </c>
      <c r="B21" t="s">
        <v>64</v>
      </c>
      <c r="C21" s="94">
        <v>5453.22</v>
      </c>
      <c r="D21" s="94">
        <v>676.49</v>
      </c>
      <c r="E21" s="94">
        <v>0</v>
      </c>
      <c r="F21" s="95">
        <f t="shared" si="0"/>
        <v>6129.71</v>
      </c>
      <c r="G21" s="95">
        <f t="shared" si="1"/>
        <v>0</v>
      </c>
      <c r="H21" s="95">
        <f t="shared" si="2"/>
        <v>6129.71</v>
      </c>
      <c r="I21" s="95">
        <f t="shared" si="3"/>
        <v>0</v>
      </c>
    </row>
    <row r="22" spans="1:9" x14ac:dyDescent="0.25">
      <c r="A22" s="93">
        <v>62800002</v>
      </c>
      <c r="B22" t="s">
        <v>65</v>
      </c>
      <c r="C22" s="94">
        <v>677.22</v>
      </c>
      <c r="D22" s="94">
        <v>125.01</v>
      </c>
      <c r="E22" s="94">
        <v>0</v>
      </c>
      <c r="F22" s="95">
        <f t="shared" si="0"/>
        <v>802.23</v>
      </c>
      <c r="G22" s="95">
        <f t="shared" si="1"/>
        <v>0</v>
      </c>
      <c r="H22" s="95">
        <f t="shared" si="2"/>
        <v>802.23</v>
      </c>
      <c r="I22" s="95">
        <f t="shared" si="3"/>
        <v>0</v>
      </c>
    </row>
    <row r="23" spans="1:9" x14ac:dyDescent="0.25">
      <c r="A23" s="93">
        <v>62800003</v>
      </c>
      <c r="B23" t="s">
        <v>66</v>
      </c>
      <c r="C23" s="94">
        <v>2061.6799999999998</v>
      </c>
      <c r="D23" s="94">
        <v>228.98</v>
      </c>
      <c r="E23" s="94">
        <v>0</v>
      </c>
      <c r="F23" s="95">
        <f t="shared" si="0"/>
        <v>2290.66</v>
      </c>
      <c r="G23" s="95">
        <f t="shared" si="1"/>
        <v>0</v>
      </c>
      <c r="H23" s="95">
        <f t="shared" si="2"/>
        <v>2290.66</v>
      </c>
      <c r="I23" s="95">
        <f t="shared" si="3"/>
        <v>0</v>
      </c>
    </row>
    <row r="24" spans="1:9" x14ac:dyDescent="0.25">
      <c r="A24" s="93">
        <v>62900000</v>
      </c>
      <c r="B24" t="s">
        <v>67</v>
      </c>
      <c r="C24" s="94">
        <v>9406.85</v>
      </c>
      <c r="D24" s="94">
        <v>848.38</v>
      </c>
      <c r="E24" s="94">
        <v>0</v>
      </c>
      <c r="F24" s="95">
        <f t="shared" si="0"/>
        <v>10255.23</v>
      </c>
      <c r="G24" s="95">
        <f t="shared" si="1"/>
        <v>0</v>
      </c>
      <c r="H24" s="95">
        <f t="shared" si="2"/>
        <v>10255.23</v>
      </c>
      <c r="I24" s="95">
        <f t="shared" si="3"/>
        <v>0</v>
      </c>
    </row>
    <row r="25" spans="1:9" x14ac:dyDescent="0.25">
      <c r="A25" s="93">
        <v>62900001</v>
      </c>
      <c r="B25" t="s">
        <v>68</v>
      </c>
      <c r="C25" s="94">
        <v>155.13</v>
      </c>
      <c r="D25" s="94">
        <v>38.96</v>
      </c>
      <c r="E25" s="94">
        <v>0</v>
      </c>
      <c r="F25" s="95">
        <f t="shared" si="0"/>
        <v>194.09</v>
      </c>
      <c r="G25" s="95">
        <f t="shared" si="1"/>
        <v>0</v>
      </c>
      <c r="H25" s="95">
        <f t="shared" si="2"/>
        <v>194.09</v>
      </c>
      <c r="I25" s="95">
        <f t="shared" si="3"/>
        <v>0</v>
      </c>
    </row>
    <row r="26" spans="1:9" x14ac:dyDescent="0.25">
      <c r="A26" s="93">
        <v>62900003</v>
      </c>
      <c r="B26" t="s">
        <v>69</v>
      </c>
      <c r="C26" s="94">
        <v>3050.05</v>
      </c>
      <c r="D26" s="94">
        <v>320.18</v>
      </c>
      <c r="E26" s="94">
        <v>0</v>
      </c>
      <c r="F26" s="95">
        <f t="shared" si="0"/>
        <v>3370.23</v>
      </c>
      <c r="G26" s="95">
        <f t="shared" si="1"/>
        <v>0</v>
      </c>
      <c r="H26" s="95">
        <f t="shared" si="2"/>
        <v>3370.23</v>
      </c>
      <c r="I26" s="95">
        <f t="shared" si="3"/>
        <v>0</v>
      </c>
    </row>
    <row r="27" spans="1:9" x14ac:dyDescent="0.25">
      <c r="A27" s="93">
        <v>62900009</v>
      </c>
      <c r="B27" t="s">
        <v>70</v>
      </c>
      <c r="C27" s="94">
        <v>6134.92</v>
      </c>
      <c r="D27" s="94">
        <v>71.78</v>
      </c>
      <c r="E27" s="94">
        <v>0</v>
      </c>
      <c r="F27" s="95">
        <f t="shared" si="0"/>
        <v>6206.7</v>
      </c>
      <c r="G27" s="95">
        <f t="shared" si="1"/>
        <v>0</v>
      </c>
      <c r="H27" s="95">
        <f t="shared" si="2"/>
        <v>6206.7</v>
      </c>
      <c r="I27" s="95">
        <f t="shared" si="3"/>
        <v>0</v>
      </c>
    </row>
    <row r="28" spans="1:9" x14ac:dyDescent="0.25">
      <c r="A28" s="93">
        <v>63100000</v>
      </c>
      <c r="B28" t="s">
        <v>82</v>
      </c>
      <c r="C28" s="94">
        <v>2930.2</v>
      </c>
      <c r="D28" s="94">
        <v>0</v>
      </c>
      <c r="E28" s="94">
        <v>0</v>
      </c>
      <c r="F28" s="95">
        <f t="shared" si="0"/>
        <v>2930.2</v>
      </c>
      <c r="G28" s="95">
        <f t="shared" si="1"/>
        <v>0</v>
      </c>
      <c r="H28" s="95">
        <f t="shared" si="2"/>
        <v>2930.2</v>
      </c>
      <c r="I28" s="95">
        <f t="shared" si="3"/>
        <v>0</v>
      </c>
    </row>
    <row r="29" spans="1:9" x14ac:dyDescent="0.25">
      <c r="A29" s="93">
        <v>64000000</v>
      </c>
      <c r="B29" t="s">
        <v>71</v>
      </c>
      <c r="C29" s="94">
        <v>149279.81</v>
      </c>
      <c r="D29" s="94">
        <v>13634.95</v>
      </c>
      <c r="E29" s="94">
        <v>0</v>
      </c>
      <c r="F29" s="95">
        <f t="shared" si="0"/>
        <v>162914.76</v>
      </c>
      <c r="G29" s="95">
        <f t="shared" si="1"/>
        <v>0</v>
      </c>
      <c r="H29" s="95">
        <f t="shared" si="2"/>
        <v>162914.76</v>
      </c>
      <c r="I29" s="95">
        <f t="shared" si="3"/>
        <v>0</v>
      </c>
    </row>
    <row r="30" spans="1:9" x14ac:dyDescent="0.25">
      <c r="A30" s="93">
        <v>64000001</v>
      </c>
      <c r="B30" t="s">
        <v>72</v>
      </c>
      <c r="C30" s="94">
        <v>3642.2</v>
      </c>
      <c r="D30" s="94">
        <v>364.22</v>
      </c>
      <c r="E30" s="94">
        <v>0</v>
      </c>
      <c r="F30" s="95">
        <f t="shared" si="0"/>
        <v>4006.42</v>
      </c>
      <c r="G30" s="95">
        <f t="shared" si="1"/>
        <v>0</v>
      </c>
      <c r="H30" s="95">
        <f t="shared" si="2"/>
        <v>4006.42</v>
      </c>
      <c r="I30" s="95">
        <f t="shared" si="3"/>
        <v>0</v>
      </c>
    </row>
    <row r="31" spans="1:9" x14ac:dyDescent="0.25">
      <c r="A31" s="93">
        <v>64100000</v>
      </c>
      <c r="B31" t="s">
        <v>104</v>
      </c>
      <c r="C31" s="94">
        <v>228.08</v>
      </c>
      <c r="D31" s="94">
        <v>0</v>
      </c>
      <c r="E31" s="94">
        <v>0</v>
      </c>
      <c r="F31" s="95">
        <f t="shared" si="0"/>
        <v>228.08</v>
      </c>
      <c r="G31" s="95">
        <f t="shared" si="1"/>
        <v>0</v>
      </c>
      <c r="H31" s="95">
        <f t="shared" si="2"/>
        <v>228.08</v>
      </c>
      <c r="I31" s="95">
        <f t="shared" si="3"/>
        <v>0</v>
      </c>
    </row>
    <row r="32" spans="1:9" x14ac:dyDescent="0.25">
      <c r="A32" s="93">
        <v>64200000</v>
      </c>
      <c r="B32" t="s">
        <v>73</v>
      </c>
      <c r="C32" s="94">
        <v>35196.06</v>
      </c>
      <c r="D32" s="94">
        <v>3905.92</v>
      </c>
      <c r="E32" s="94">
        <v>0</v>
      </c>
      <c r="F32" s="95">
        <f t="shared" si="0"/>
        <v>39101.979999999996</v>
      </c>
      <c r="G32" s="95">
        <f t="shared" si="1"/>
        <v>0</v>
      </c>
      <c r="H32" s="95">
        <f t="shared" si="2"/>
        <v>39101.979999999996</v>
      </c>
      <c r="I32" s="95">
        <f t="shared" si="3"/>
        <v>0</v>
      </c>
    </row>
    <row r="33" spans="1:9" x14ac:dyDescent="0.25">
      <c r="A33" s="93">
        <v>66230001</v>
      </c>
      <c r="B33" t="s">
        <v>74</v>
      </c>
      <c r="C33" s="94">
        <v>198.15</v>
      </c>
      <c r="D33" s="94">
        <v>12.45</v>
      </c>
      <c r="E33" s="94">
        <v>0</v>
      </c>
      <c r="F33" s="95">
        <f t="shared" si="0"/>
        <v>210.6</v>
      </c>
      <c r="G33" s="95">
        <f t="shared" si="1"/>
        <v>0</v>
      </c>
      <c r="H33" s="95">
        <f t="shared" si="2"/>
        <v>210.6</v>
      </c>
      <c r="I33" s="95">
        <f t="shared" si="3"/>
        <v>0</v>
      </c>
    </row>
    <row r="34" spans="1:9" x14ac:dyDescent="0.25">
      <c r="A34" s="93">
        <v>66230006</v>
      </c>
      <c r="B34" t="s">
        <v>75</v>
      </c>
      <c r="C34" s="94">
        <v>1085.55</v>
      </c>
      <c r="D34" s="94">
        <v>94.31</v>
      </c>
      <c r="E34" s="94">
        <v>0</v>
      </c>
      <c r="F34" s="95">
        <f t="shared" si="0"/>
        <v>1179.8599999999999</v>
      </c>
      <c r="G34" s="95">
        <f t="shared" si="1"/>
        <v>0</v>
      </c>
      <c r="H34" s="95">
        <f t="shared" si="2"/>
        <v>1179.8599999999999</v>
      </c>
      <c r="I34" s="95">
        <f t="shared" si="3"/>
        <v>0</v>
      </c>
    </row>
    <row r="35" spans="1:9" x14ac:dyDescent="0.25">
      <c r="A35" s="93">
        <v>66900000</v>
      </c>
      <c r="B35" t="s">
        <v>105</v>
      </c>
      <c r="C35" s="94">
        <v>78.3</v>
      </c>
      <c r="D35" s="94">
        <v>0</v>
      </c>
      <c r="E35" s="94">
        <v>0</v>
      </c>
      <c r="F35" s="95">
        <f t="shared" si="0"/>
        <v>78.3</v>
      </c>
      <c r="G35" s="95">
        <f t="shared" si="1"/>
        <v>0</v>
      </c>
      <c r="H35" s="95">
        <f t="shared" si="2"/>
        <v>78.3</v>
      </c>
      <c r="I35" s="95">
        <f t="shared" si="3"/>
        <v>0</v>
      </c>
    </row>
    <row r="36" spans="1:9" x14ac:dyDescent="0.25">
      <c r="A36" s="93">
        <v>67800000</v>
      </c>
      <c r="B36" t="s">
        <v>106</v>
      </c>
      <c r="C36" s="94">
        <v>346.93</v>
      </c>
      <c r="D36" s="94">
        <v>0</v>
      </c>
      <c r="E36" s="94">
        <v>0</v>
      </c>
      <c r="F36" s="95">
        <f t="shared" si="0"/>
        <v>346.93</v>
      </c>
      <c r="G36" s="95">
        <f t="shared" si="1"/>
        <v>0</v>
      </c>
      <c r="H36" s="95">
        <f t="shared" si="2"/>
        <v>346.93</v>
      </c>
      <c r="I36" s="95">
        <f t="shared" si="3"/>
        <v>0</v>
      </c>
    </row>
    <row r="37" spans="1:9" x14ac:dyDescent="0.25">
      <c r="A37" s="93">
        <v>70000000</v>
      </c>
      <c r="B37" t="s">
        <v>76</v>
      </c>
      <c r="C37" s="94">
        <v>-768561.76</v>
      </c>
      <c r="D37" s="94">
        <v>0</v>
      </c>
      <c r="E37" s="94">
        <v>86564.61</v>
      </c>
      <c r="F37" s="95">
        <f t="shared" si="0"/>
        <v>0</v>
      </c>
      <c r="G37" s="95">
        <f t="shared" si="1"/>
        <v>855126.37</v>
      </c>
      <c r="H37" s="95">
        <f t="shared" si="2"/>
        <v>0</v>
      </c>
      <c r="I37" s="95">
        <f t="shared" si="3"/>
        <v>855126.37</v>
      </c>
    </row>
    <row r="38" spans="1:9" x14ac:dyDescent="0.25">
      <c r="A38" s="93">
        <v>70800000</v>
      </c>
      <c r="B38" t="s">
        <v>77</v>
      </c>
      <c r="C38" s="94">
        <v>1346.78</v>
      </c>
      <c r="D38" s="94">
        <v>10733.32</v>
      </c>
      <c r="E38" s="94">
        <v>0</v>
      </c>
      <c r="F38" s="95">
        <f t="shared" si="0"/>
        <v>12080.1</v>
      </c>
      <c r="G38" s="95">
        <f t="shared" si="1"/>
        <v>0</v>
      </c>
      <c r="H38" s="95">
        <f t="shared" si="2"/>
        <v>12080.1</v>
      </c>
      <c r="I38" s="95">
        <f t="shared" si="3"/>
        <v>0</v>
      </c>
    </row>
    <row r="39" spans="1:9" x14ac:dyDescent="0.25">
      <c r="A39" s="93">
        <v>76900000</v>
      </c>
      <c r="B39" t="s">
        <v>85</v>
      </c>
      <c r="C39" s="94">
        <v>-79.27</v>
      </c>
      <c r="D39" s="94">
        <v>0</v>
      </c>
      <c r="E39" s="94">
        <v>0</v>
      </c>
      <c r="F39" s="95">
        <f t="shared" si="0"/>
        <v>0</v>
      </c>
      <c r="G39" s="95">
        <f t="shared" si="1"/>
        <v>79.27</v>
      </c>
      <c r="H39" s="95">
        <f t="shared" si="2"/>
        <v>0</v>
      </c>
      <c r="I39" s="95">
        <f t="shared" si="3"/>
        <v>79.27</v>
      </c>
    </row>
    <row r="40" spans="1:9" x14ac:dyDescent="0.25">
      <c r="B40" s="96" t="s">
        <v>78</v>
      </c>
      <c r="C40" s="97">
        <f t="shared" ref="C40:I40" si="4">SUM(C9:C39)</f>
        <v>-29995.560000000067</v>
      </c>
      <c r="D40" s="97">
        <f t="shared" si="4"/>
        <v>88415.31</v>
      </c>
      <c r="E40" s="97">
        <f t="shared" si="4"/>
        <v>86590.39</v>
      </c>
      <c r="F40" s="97">
        <f t="shared" si="4"/>
        <v>827495.0399999998</v>
      </c>
      <c r="G40" s="97">
        <f t="shared" si="4"/>
        <v>855665.68</v>
      </c>
      <c r="H40" s="97">
        <f t="shared" si="4"/>
        <v>827495.0399999998</v>
      </c>
      <c r="I40" s="97">
        <f t="shared" si="4"/>
        <v>855665.68</v>
      </c>
    </row>
  </sheetData>
  <pageMargins left="0.7" right="0.7" top="0.75" bottom="0.75" header="0.3" footer="0.3"/>
  <pageSetup paperSize="9" scale="73" fitToHeight="10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F077D-9543-495F-AB88-543E346AA03D}">
  <sheetPr>
    <pageSetUpPr fitToPage="1"/>
  </sheetPr>
  <dimension ref="A1:I46"/>
  <sheetViews>
    <sheetView workbookViewId="0">
      <pane xSplit="2" topLeftCell="C1" activePane="topRight" state="frozen"/>
      <selection activeCell="A3" sqref="A3"/>
      <selection pane="topRight" activeCell="A3" sqref="A3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6" width="10.140625" bestFit="1" customWidth="1"/>
    <col min="7" max="7" width="11.710937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114</v>
      </c>
    </row>
    <row r="5" spans="1:9" x14ac:dyDescent="0.25">
      <c r="A5" s="84" t="s">
        <v>45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46</v>
      </c>
      <c r="E7" s="85"/>
      <c r="F7" s="86"/>
      <c r="G7" s="86"/>
      <c r="H7" s="88" t="s">
        <v>47</v>
      </c>
      <c r="I7" s="86"/>
    </row>
    <row r="8" spans="1:9" ht="16.5" thickTop="1" thickBot="1" x14ac:dyDescent="0.3">
      <c r="A8" s="89" t="s">
        <v>48</v>
      </c>
      <c r="B8" s="90" t="s">
        <v>49</v>
      </c>
      <c r="C8" s="91" t="s">
        <v>50</v>
      </c>
      <c r="D8" s="91" t="s">
        <v>51</v>
      </c>
      <c r="E8" s="91" t="s">
        <v>52</v>
      </c>
      <c r="F8" s="92" t="s">
        <v>51</v>
      </c>
      <c r="G8" s="92" t="s">
        <v>52</v>
      </c>
      <c r="H8" s="92" t="s">
        <v>53</v>
      </c>
      <c r="I8" s="92" t="s">
        <v>54</v>
      </c>
    </row>
    <row r="9" spans="1:9" ht="15.75" thickTop="1" x14ac:dyDescent="0.25">
      <c r="A9" s="93">
        <v>60000000</v>
      </c>
      <c r="B9" t="s">
        <v>55</v>
      </c>
      <c r="C9" s="94">
        <v>507764.81</v>
      </c>
      <c r="D9" s="94">
        <v>50751.97</v>
      </c>
      <c r="E9" s="94">
        <v>0</v>
      </c>
      <c r="F9" s="95">
        <f t="shared" ref="F9:F45" si="0">IF(C9&gt;0,C9+D9,D9)</f>
        <v>558516.78</v>
      </c>
      <c r="G9" s="95">
        <f t="shared" ref="G9:G45" si="1">IF(C9&lt;0,0-C9+E9,E9)</f>
        <v>0</v>
      </c>
      <c r="H9" s="95">
        <f t="shared" ref="H9:H45" si="2">IF(F9-G9&gt;0,F9-G9,0)</f>
        <v>558516.78</v>
      </c>
      <c r="I9" s="95">
        <f t="shared" ref="I9:I45" si="3">IF(G9-F9&gt;0,G9-F9,0)</f>
        <v>0</v>
      </c>
    </row>
    <row r="10" spans="1:9" x14ac:dyDescent="0.25">
      <c r="A10" s="93">
        <v>60000001</v>
      </c>
      <c r="B10" t="s">
        <v>56</v>
      </c>
      <c r="C10" s="94">
        <v>14728.63</v>
      </c>
      <c r="D10" s="94">
        <v>2617.67</v>
      </c>
      <c r="E10" s="94">
        <v>0</v>
      </c>
      <c r="F10" s="95">
        <f t="shared" si="0"/>
        <v>17346.3</v>
      </c>
      <c r="G10" s="95">
        <f t="shared" si="1"/>
        <v>0</v>
      </c>
      <c r="H10" s="95">
        <f t="shared" si="2"/>
        <v>17346.3</v>
      </c>
      <c r="I10" s="95">
        <f t="shared" si="3"/>
        <v>0</v>
      </c>
    </row>
    <row r="11" spans="1:9" x14ac:dyDescent="0.25">
      <c r="A11" s="93">
        <v>60000002</v>
      </c>
      <c r="B11" t="s">
        <v>57</v>
      </c>
      <c r="C11" s="94">
        <v>5727.91</v>
      </c>
      <c r="D11" s="94">
        <v>280.66000000000003</v>
      </c>
      <c r="E11" s="94">
        <v>0</v>
      </c>
      <c r="F11" s="95">
        <f t="shared" si="0"/>
        <v>6008.57</v>
      </c>
      <c r="G11" s="95">
        <f t="shared" si="1"/>
        <v>0</v>
      </c>
      <c r="H11" s="95">
        <f t="shared" si="2"/>
        <v>6008.57</v>
      </c>
      <c r="I11" s="95">
        <f t="shared" si="3"/>
        <v>0</v>
      </c>
    </row>
    <row r="12" spans="1:9" x14ac:dyDescent="0.25">
      <c r="A12" s="93">
        <v>60200000</v>
      </c>
      <c r="B12" t="s">
        <v>80</v>
      </c>
      <c r="C12" s="94">
        <v>200.36</v>
      </c>
      <c r="D12" s="94">
        <v>32.06</v>
      </c>
      <c r="E12" s="94">
        <v>0</v>
      </c>
      <c r="F12" s="95">
        <f t="shared" si="0"/>
        <v>232.42000000000002</v>
      </c>
      <c r="G12" s="95">
        <f t="shared" si="1"/>
        <v>0</v>
      </c>
      <c r="H12" s="95">
        <f t="shared" si="2"/>
        <v>232.42000000000002</v>
      </c>
      <c r="I12" s="95">
        <f t="shared" si="3"/>
        <v>0</v>
      </c>
    </row>
    <row r="13" spans="1:9" x14ac:dyDescent="0.25">
      <c r="A13" s="93">
        <v>60700000</v>
      </c>
      <c r="B13" t="s">
        <v>94</v>
      </c>
      <c r="C13" s="94">
        <v>2300</v>
      </c>
      <c r="D13" s="94">
        <v>11631.1</v>
      </c>
      <c r="E13" s="94">
        <v>0</v>
      </c>
      <c r="F13" s="95">
        <f t="shared" si="0"/>
        <v>13931.1</v>
      </c>
      <c r="G13" s="95">
        <f t="shared" si="1"/>
        <v>0</v>
      </c>
      <c r="H13" s="95">
        <f t="shared" si="2"/>
        <v>13931.1</v>
      </c>
      <c r="I13" s="95">
        <f t="shared" si="3"/>
        <v>0</v>
      </c>
    </row>
    <row r="14" spans="1:9" x14ac:dyDescent="0.25">
      <c r="A14" s="93">
        <v>60800000</v>
      </c>
      <c r="B14" t="s">
        <v>81</v>
      </c>
      <c r="C14" s="94">
        <v>-460.04</v>
      </c>
      <c r="D14" s="94">
        <v>0</v>
      </c>
      <c r="E14" s="94">
        <v>0</v>
      </c>
      <c r="F14" s="95">
        <f t="shared" si="0"/>
        <v>0</v>
      </c>
      <c r="G14" s="95">
        <f t="shared" si="1"/>
        <v>460.04</v>
      </c>
      <c r="H14" s="95">
        <f t="shared" si="2"/>
        <v>0</v>
      </c>
      <c r="I14" s="95">
        <f t="shared" si="3"/>
        <v>460.04</v>
      </c>
    </row>
    <row r="15" spans="1:9" x14ac:dyDescent="0.25">
      <c r="A15" s="93">
        <v>61000000</v>
      </c>
      <c r="B15" t="s">
        <v>115</v>
      </c>
      <c r="C15" s="94">
        <v>0</v>
      </c>
      <c r="D15" s="94">
        <v>0</v>
      </c>
      <c r="E15" s="94">
        <v>17321.990000000002</v>
      </c>
      <c r="F15" s="95">
        <f t="shared" si="0"/>
        <v>0</v>
      </c>
      <c r="G15" s="95">
        <f t="shared" si="1"/>
        <v>17321.990000000002</v>
      </c>
      <c r="H15" s="95">
        <f t="shared" si="2"/>
        <v>0</v>
      </c>
      <c r="I15" s="95">
        <f t="shared" si="3"/>
        <v>17321.990000000002</v>
      </c>
    </row>
    <row r="16" spans="1:9" x14ac:dyDescent="0.25">
      <c r="A16" s="93">
        <v>62100003</v>
      </c>
      <c r="B16" t="s">
        <v>58</v>
      </c>
      <c r="C16" s="94">
        <v>3630</v>
      </c>
      <c r="D16" s="94">
        <v>330</v>
      </c>
      <c r="E16" s="94">
        <v>0</v>
      </c>
      <c r="F16" s="95">
        <f t="shared" si="0"/>
        <v>3960</v>
      </c>
      <c r="G16" s="95">
        <f t="shared" si="1"/>
        <v>0</v>
      </c>
      <c r="H16" s="95">
        <f t="shared" si="2"/>
        <v>3960</v>
      </c>
      <c r="I16" s="95">
        <f t="shared" si="3"/>
        <v>0</v>
      </c>
    </row>
    <row r="17" spans="1:9" x14ac:dyDescent="0.25">
      <c r="A17" s="93">
        <v>62200000</v>
      </c>
      <c r="B17" t="s">
        <v>59</v>
      </c>
      <c r="C17" s="94">
        <v>14041.45</v>
      </c>
      <c r="D17" s="94">
        <v>23897.93</v>
      </c>
      <c r="E17" s="94">
        <v>0</v>
      </c>
      <c r="F17" s="95">
        <f t="shared" si="0"/>
        <v>37939.380000000005</v>
      </c>
      <c r="G17" s="95">
        <f t="shared" si="1"/>
        <v>0</v>
      </c>
      <c r="H17" s="95">
        <f t="shared" si="2"/>
        <v>37939.380000000005</v>
      </c>
      <c r="I17" s="95">
        <f t="shared" si="3"/>
        <v>0</v>
      </c>
    </row>
    <row r="18" spans="1:9" x14ac:dyDescent="0.25">
      <c r="A18" s="93">
        <v>62300000</v>
      </c>
      <c r="B18" t="s">
        <v>60</v>
      </c>
      <c r="C18" s="94">
        <v>18296.3</v>
      </c>
      <c r="D18" s="94">
        <v>863.09</v>
      </c>
      <c r="E18" s="94">
        <v>0</v>
      </c>
      <c r="F18" s="95">
        <f t="shared" si="0"/>
        <v>19159.39</v>
      </c>
      <c r="G18" s="95">
        <f t="shared" si="1"/>
        <v>0</v>
      </c>
      <c r="H18" s="95">
        <f t="shared" si="2"/>
        <v>19159.39</v>
      </c>
      <c r="I18" s="95">
        <f t="shared" si="3"/>
        <v>0</v>
      </c>
    </row>
    <row r="19" spans="1:9" x14ac:dyDescent="0.25">
      <c r="A19" s="93">
        <v>62500000</v>
      </c>
      <c r="B19" t="s">
        <v>61</v>
      </c>
      <c r="C19" s="94">
        <v>6978.36</v>
      </c>
      <c r="D19" s="94">
        <v>594.04999999999995</v>
      </c>
      <c r="E19" s="94">
        <v>0</v>
      </c>
      <c r="F19" s="95">
        <f t="shared" si="0"/>
        <v>7572.41</v>
      </c>
      <c r="G19" s="95">
        <f t="shared" si="1"/>
        <v>0</v>
      </c>
      <c r="H19" s="95">
        <f t="shared" si="2"/>
        <v>7572.41</v>
      </c>
      <c r="I19" s="95">
        <f t="shared" si="3"/>
        <v>0</v>
      </c>
    </row>
    <row r="20" spans="1:9" x14ac:dyDescent="0.25">
      <c r="A20" s="93">
        <v>62600002</v>
      </c>
      <c r="B20" t="s">
        <v>62</v>
      </c>
      <c r="C20" s="94">
        <v>1035.68</v>
      </c>
      <c r="D20" s="94">
        <v>84.74</v>
      </c>
      <c r="E20" s="94">
        <v>0</v>
      </c>
      <c r="F20" s="95">
        <f t="shared" si="0"/>
        <v>1120.42</v>
      </c>
      <c r="G20" s="95">
        <f t="shared" si="1"/>
        <v>0</v>
      </c>
      <c r="H20" s="95">
        <f t="shared" si="2"/>
        <v>1120.42</v>
      </c>
      <c r="I20" s="95">
        <f t="shared" si="3"/>
        <v>0</v>
      </c>
    </row>
    <row r="21" spans="1:9" x14ac:dyDescent="0.25">
      <c r="A21" s="93">
        <v>62600003</v>
      </c>
      <c r="B21" t="s">
        <v>63</v>
      </c>
      <c r="C21" s="94">
        <v>465.46</v>
      </c>
      <c r="D21" s="94">
        <v>110.19</v>
      </c>
      <c r="E21" s="94">
        <v>0</v>
      </c>
      <c r="F21" s="95">
        <f t="shared" si="0"/>
        <v>575.65</v>
      </c>
      <c r="G21" s="95">
        <f t="shared" si="1"/>
        <v>0</v>
      </c>
      <c r="H21" s="95">
        <f t="shared" si="2"/>
        <v>575.65</v>
      </c>
      <c r="I21" s="95">
        <f t="shared" si="3"/>
        <v>0</v>
      </c>
    </row>
    <row r="22" spans="1:9" x14ac:dyDescent="0.25">
      <c r="A22" s="93">
        <v>62800001</v>
      </c>
      <c r="B22" t="s">
        <v>64</v>
      </c>
      <c r="C22" s="94">
        <v>6129.71</v>
      </c>
      <c r="D22" s="94">
        <v>636.91999999999996</v>
      </c>
      <c r="E22" s="94">
        <v>0</v>
      </c>
      <c r="F22" s="95">
        <f t="shared" si="0"/>
        <v>6766.63</v>
      </c>
      <c r="G22" s="95">
        <f t="shared" si="1"/>
        <v>0</v>
      </c>
      <c r="H22" s="95">
        <f t="shared" si="2"/>
        <v>6766.63</v>
      </c>
      <c r="I22" s="95">
        <f t="shared" si="3"/>
        <v>0</v>
      </c>
    </row>
    <row r="23" spans="1:9" x14ac:dyDescent="0.25">
      <c r="A23" s="93">
        <v>62800002</v>
      </c>
      <c r="B23" t="s">
        <v>65</v>
      </c>
      <c r="C23" s="94">
        <v>802.23</v>
      </c>
      <c r="D23" s="94">
        <v>0</v>
      </c>
      <c r="E23" s="94">
        <v>0</v>
      </c>
      <c r="F23" s="95">
        <f t="shared" si="0"/>
        <v>802.23</v>
      </c>
      <c r="G23" s="95">
        <f t="shared" si="1"/>
        <v>0</v>
      </c>
      <c r="H23" s="95">
        <f t="shared" si="2"/>
        <v>802.23</v>
      </c>
      <c r="I23" s="95">
        <f t="shared" si="3"/>
        <v>0</v>
      </c>
    </row>
    <row r="24" spans="1:9" x14ac:dyDescent="0.25">
      <c r="A24" s="93">
        <v>62800003</v>
      </c>
      <c r="B24" t="s">
        <v>66</v>
      </c>
      <c r="C24" s="94">
        <v>2290.66</v>
      </c>
      <c r="D24" s="94">
        <v>322.39</v>
      </c>
      <c r="E24" s="94">
        <v>0</v>
      </c>
      <c r="F24" s="95">
        <f t="shared" si="0"/>
        <v>2613.0499999999997</v>
      </c>
      <c r="G24" s="95">
        <f t="shared" si="1"/>
        <v>0</v>
      </c>
      <c r="H24" s="95">
        <f t="shared" si="2"/>
        <v>2613.0499999999997</v>
      </c>
      <c r="I24" s="95">
        <f t="shared" si="3"/>
        <v>0</v>
      </c>
    </row>
    <row r="25" spans="1:9" x14ac:dyDescent="0.25">
      <c r="A25" s="93">
        <v>62900000</v>
      </c>
      <c r="B25" t="s">
        <v>67</v>
      </c>
      <c r="C25" s="94">
        <v>10255.23</v>
      </c>
      <c r="D25" s="94">
        <v>1696.14</v>
      </c>
      <c r="E25" s="94">
        <v>0</v>
      </c>
      <c r="F25" s="95">
        <f t="shared" si="0"/>
        <v>11951.369999999999</v>
      </c>
      <c r="G25" s="95">
        <f t="shared" si="1"/>
        <v>0</v>
      </c>
      <c r="H25" s="95">
        <f t="shared" si="2"/>
        <v>11951.369999999999</v>
      </c>
      <c r="I25" s="95">
        <f t="shared" si="3"/>
        <v>0</v>
      </c>
    </row>
    <row r="26" spans="1:9" x14ac:dyDescent="0.25">
      <c r="A26" s="93">
        <v>62900001</v>
      </c>
      <c r="B26" t="s">
        <v>68</v>
      </c>
      <c r="C26" s="94">
        <v>194.09</v>
      </c>
      <c r="D26" s="94">
        <v>18.95</v>
      </c>
      <c r="E26" s="94">
        <v>0</v>
      </c>
      <c r="F26" s="95">
        <f t="shared" si="0"/>
        <v>213.04</v>
      </c>
      <c r="G26" s="95">
        <f t="shared" si="1"/>
        <v>0</v>
      </c>
      <c r="H26" s="95">
        <f t="shared" si="2"/>
        <v>213.04</v>
      </c>
      <c r="I26" s="95">
        <f t="shared" si="3"/>
        <v>0</v>
      </c>
    </row>
    <row r="27" spans="1:9" x14ac:dyDescent="0.25">
      <c r="A27" s="93">
        <v>62900003</v>
      </c>
      <c r="B27" t="s">
        <v>69</v>
      </c>
      <c r="C27" s="94">
        <v>3370.23</v>
      </c>
      <c r="D27" s="94">
        <v>339.49</v>
      </c>
      <c r="E27" s="94">
        <v>0</v>
      </c>
      <c r="F27" s="95">
        <f t="shared" si="0"/>
        <v>3709.7200000000003</v>
      </c>
      <c r="G27" s="95">
        <f t="shared" si="1"/>
        <v>0</v>
      </c>
      <c r="H27" s="95">
        <f t="shared" si="2"/>
        <v>3709.7200000000003</v>
      </c>
      <c r="I27" s="95">
        <f t="shared" si="3"/>
        <v>0</v>
      </c>
    </row>
    <row r="28" spans="1:9" x14ac:dyDescent="0.25">
      <c r="A28" s="93">
        <v>62900009</v>
      </c>
      <c r="B28" t="s">
        <v>70</v>
      </c>
      <c r="C28" s="94">
        <v>6206.7</v>
      </c>
      <c r="D28" s="94">
        <v>1652.93</v>
      </c>
      <c r="E28" s="94">
        <v>0</v>
      </c>
      <c r="F28" s="95">
        <f t="shared" si="0"/>
        <v>7859.63</v>
      </c>
      <c r="G28" s="95">
        <f t="shared" si="1"/>
        <v>0</v>
      </c>
      <c r="H28" s="95">
        <f t="shared" si="2"/>
        <v>7859.63</v>
      </c>
      <c r="I28" s="95">
        <f t="shared" si="3"/>
        <v>0</v>
      </c>
    </row>
    <row r="29" spans="1:9" x14ac:dyDescent="0.25">
      <c r="A29" s="93">
        <v>63000000</v>
      </c>
      <c r="B29" t="s">
        <v>116</v>
      </c>
      <c r="C29" s="94">
        <v>0</v>
      </c>
      <c r="D29" s="94">
        <v>6953.72</v>
      </c>
      <c r="E29" s="94">
        <v>0</v>
      </c>
      <c r="F29" s="95">
        <f t="shared" si="0"/>
        <v>6953.72</v>
      </c>
      <c r="G29" s="95">
        <f t="shared" si="1"/>
        <v>0</v>
      </c>
      <c r="H29" s="95">
        <f t="shared" si="2"/>
        <v>6953.72</v>
      </c>
      <c r="I29" s="95">
        <f t="shared" si="3"/>
        <v>0</v>
      </c>
    </row>
    <row r="30" spans="1:9" x14ac:dyDescent="0.25">
      <c r="A30" s="93">
        <v>63100000</v>
      </c>
      <c r="B30" t="s">
        <v>82</v>
      </c>
      <c r="C30" s="94">
        <v>2930.2</v>
      </c>
      <c r="D30" s="94">
        <v>0</v>
      </c>
      <c r="E30" s="94">
        <v>0</v>
      </c>
      <c r="F30" s="95">
        <f t="shared" si="0"/>
        <v>2930.2</v>
      </c>
      <c r="G30" s="95">
        <f t="shared" si="1"/>
        <v>0</v>
      </c>
      <c r="H30" s="95">
        <f t="shared" si="2"/>
        <v>2930.2</v>
      </c>
      <c r="I30" s="95">
        <f t="shared" si="3"/>
        <v>0</v>
      </c>
    </row>
    <row r="31" spans="1:9" x14ac:dyDescent="0.25">
      <c r="A31" s="93">
        <v>64000000</v>
      </c>
      <c r="B31" t="s">
        <v>71</v>
      </c>
      <c r="C31" s="94">
        <v>162914.76</v>
      </c>
      <c r="D31" s="94">
        <v>14169.74</v>
      </c>
      <c r="E31" s="94">
        <v>0</v>
      </c>
      <c r="F31" s="95">
        <f t="shared" si="0"/>
        <v>177084.5</v>
      </c>
      <c r="G31" s="95">
        <f t="shared" si="1"/>
        <v>0</v>
      </c>
      <c r="H31" s="95">
        <f t="shared" si="2"/>
        <v>177084.5</v>
      </c>
      <c r="I31" s="95">
        <f t="shared" si="3"/>
        <v>0</v>
      </c>
    </row>
    <row r="32" spans="1:9" x14ac:dyDescent="0.25">
      <c r="A32" s="93">
        <v>64000001</v>
      </c>
      <c r="B32" t="s">
        <v>72</v>
      </c>
      <c r="C32" s="94">
        <v>4006.42</v>
      </c>
      <c r="D32" s="94">
        <v>364.22</v>
      </c>
      <c r="E32" s="94">
        <v>0</v>
      </c>
      <c r="F32" s="95">
        <f t="shared" si="0"/>
        <v>4370.6400000000003</v>
      </c>
      <c r="G32" s="95">
        <f t="shared" si="1"/>
        <v>0</v>
      </c>
      <c r="H32" s="95">
        <f t="shared" si="2"/>
        <v>4370.6400000000003</v>
      </c>
      <c r="I32" s="95">
        <f t="shared" si="3"/>
        <v>0</v>
      </c>
    </row>
    <row r="33" spans="1:9" x14ac:dyDescent="0.25">
      <c r="A33" s="93">
        <v>64100000</v>
      </c>
      <c r="B33" t="s">
        <v>104</v>
      </c>
      <c r="C33" s="94">
        <v>228.08</v>
      </c>
      <c r="D33" s="94">
        <v>0</v>
      </c>
      <c r="E33" s="94">
        <v>0</v>
      </c>
      <c r="F33" s="95">
        <f t="shared" si="0"/>
        <v>228.08</v>
      </c>
      <c r="G33" s="95">
        <f t="shared" si="1"/>
        <v>0</v>
      </c>
      <c r="H33" s="95">
        <f t="shared" si="2"/>
        <v>228.08</v>
      </c>
      <c r="I33" s="95">
        <f t="shared" si="3"/>
        <v>0</v>
      </c>
    </row>
    <row r="34" spans="1:9" x14ac:dyDescent="0.25">
      <c r="A34" s="93">
        <v>64200000</v>
      </c>
      <c r="B34" t="s">
        <v>73</v>
      </c>
      <c r="C34" s="94">
        <v>39101.980000000003</v>
      </c>
      <c r="D34" s="94">
        <v>4098.5200000000004</v>
      </c>
      <c r="E34" s="94">
        <v>0</v>
      </c>
      <c r="F34" s="95">
        <f t="shared" si="0"/>
        <v>43200.5</v>
      </c>
      <c r="G34" s="95">
        <f t="shared" si="1"/>
        <v>0</v>
      </c>
      <c r="H34" s="95">
        <f t="shared" si="2"/>
        <v>43200.5</v>
      </c>
      <c r="I34" s="95">
        <f t="shared" si="3"/>
        <v>0</v>
      </c>
    </row>
    <row r="35" spans="1:9" x14ac:dyDescent="0.25">
      <c r="A35" s="93">
        <v>66230001</v>
      </c>
      <c r="B35" t="s">
        <v>74</v>
      </c>
      <c r="C35" s="94">
        <v>210.6</v>
      </c>
      <c r="D35" s="94">
        <v>11.09</v>
      </c>
      <c r="E35" s="94">
        <v>0</v>
      </c>
      <c r="F35" s="95">
        <f t="shared" si="0"/>
        <v>221.69</v>
      </c>
      <c r="G35" s="95">
        <f t="shared" si="1"/>
        <v>0</v>
      </c>
      <c r="H35" s="95">
        <f t="shared" si="2"/>
        <v>221.69</v>
      </c>
      <c r="I35" s="95">
        <f t="shared" si="3"/>
        <v>0</v>
      </c>
    </row>
    <row r="36" spans="1:9" x14ac:dyDescent="0.25">
      <c r="A36" s="93">
        <v>66230006</v>
      </c>
      <c r="B36" t="s">
        <v>75</v>
      </c>
      <c r="C36" s="94">
        <v>1179.8599999999999</v>
      </c>
      <c r="D36" s="94">
        <v>91.69</v>
      </c>
      <c r="E36" s="94">
        <v>0</v>
      </c>
      <c r="F36" s="95">
        <f t="shared" si="0"/>
        <v>1271.55</v>
      </c>
      <c r="G36" s="95">
        <f t="shared" si="1"/>
        <v>0</v>
      </c>
      <c r="H36" s="95">
        <f t="shared" si="2"/>
        <v>1271.55</v>
      </c>
      <c r="I36" s="95">
        <f t="shared" si="3"/>
        <v>0</v>
      </c>
    </row>
    <row r="37" spans="1:9" x14ac:dyDescent="0.25">
      <c r="A37" s="93">
        <v>66900000</v>
      </c>
      <c r="B37" t="s">
        <v>105</v>
      </c>
      <c r="C37" s="94">
        <v>78.3</v>
      </c>
      <c r="D37" s="94">
        <v>0</v>
      </c>
      <c r="E37" s="94">
        <v>0</v>
      </c>
      <c r="F37" s="95">
        <f t="shared" si="0"/>
        <v>78.3</v>
      </c>
      <c r="G37" s="95">
        <f t="shared" si="1"/>
        <v>0</v>
      </c>
      <c r="H37" s="95">
        <f t="shared" si="2"/>
        <v>78.3</v>
      </c>
      <c r="I37" s="95">
        <f t="shared" si="3"/>
        <v>0</v>
      </c>
    </row>
    <row r="38" spans="1:9" x14ac:dyDescent="0.25">
      <c r="A38" s="93">
        <v>67800000</v>
      </c>
      <c r="B38" t="s">
        <v>106</v>
      </c>
      <c r="C38" s="94">
        <v>346.93</v>
      </c>
      <c r="D38" s="94">
        <v>0</v>
      </c>
      <c r="E38" s="94">
        <v>0</v>
      </c>
      <c r="F38" s="95">
        <f t="shared" si="0"/>
        <v>346.93</v>
      </c>
      <c r="G38" s="95">
        <f t="shared" si="1"/>
        <v>0</v>
      </c>
      <c r="H38" s="95">
        <f t="shared" si="2"/>
        <v>346.93</v>
      </c>
      <c r="I38" s="95">
        <f t="shared" si="3"/>
        <v>0</v>
      </c>
    </row>
    <row r="39" spans="1:9" x14ac:dyDescent="0.25">
      <c r="A39" s="93">
        <v>68100000</v>
      </c>
      <c r="B39" t="s">
        <v>117</v>
      </c>
      <c r="C39" s="94">
        <v>0</v>
      </c>
      <c r="D39" s="94">
        <v>30727.31</v>
      </c>
      <c r="E39" s="94">
        <v>0</v>
      </c>
      <c r="F39" s="95">
        <f t="shared" si="0"/>
        <v>30727.31</v>
      </c>
      <c r="G39" s="95">
        <f t="shared" si="1"/>
        <v>0</v>
      </c>
      <c r="H39" s="95">
        <f t="shared" si="2"/>
        <v>30727.31</v>
      </c>
      <c r="I39" s="95">
        <f t="shared" si="3"/>
        <v>0</v>
      </c>
    </row>
    <row r="40" spans="1:9" x14ac:dyDescent="0.25">
      <c r="A40" s="93">
        <v>68200000</v>
      </c>
      <c r="B40" t="s">
        <v>118</v>
      </c>
      <c r="C40" s="94">
        <v>0</v>
      </c>
      <c r="D40" s="94">
        <v>2556</v>
      </c>
      <c r="E40" s="94">
        <v>0</v>
      </c>
      <c r="F40" s="95">
        <f t="shared" si="0"/>
        <v>2556</v>
      </c>
      <c r="G40" s="95">
        <f t="shared" si="1"/>
        <v>0</v>
      </c>
      <c r="H40" s="95">
        <f t="shared" si="2"/>
        <v>2556</v>
      </c>
      <c r="I40" s="95">
        <f t="shared" si="3"/>
        <v>0</v>
      </c>
    </row>
    <row r="41" spans="1:9" x14ac:dyDescent="0.25">
      <c r="A41" s="93">
        <v>70000000</v>
      </c>
      <c r="B41" t="s">
        <v>76</v>
      </c>
      <c r="C41" s="94">
        <v>-855126.37</v>
      </c>
      <c r="D41" s="94">
        <v>0</v>
      </c>
      <c r="E41" s="94">
        <v>130271.02</v>
      </c>
      <c r="F41" s="95">
        <f t="shared" si="0"/>
        <v>0</v>
      </c>
      <c r="G41" s="95">
        <f t="shared" si="1"/>
        <v>985397.39</v>
      </c>
      <c r="H41" s="95">
        <f t="shared" si="2"/>
        <v>0</v>
      </c>
      <c r="I41" s="95">
        <f t="shared" si="3"/>
        <v>985397.39</v>
      </c>
    </row>
    <row r="42" spans="1:9" x14ac:dyDescent="0.25">
      <c r="A42" s="93">
        <v>70600000</v>
      </c>
      <c r="B42" t="s">
        <v>119</v>
      </c>
      <c r="C42" s="94">
        <v>0</v>
      </c>
      <c r="D42" s="94">
        <v>0.09</v>
      </c>
      <c r="E42" s="94">
        <v>0</v>
      </c>
      <c r="F42" s="95">
        <f t="shared" si="0"/>
        <v>0.09</v>
      </c>
      <c r="G42" s="95">
        <f t="shared" si="1"/>
        <v>0</v>
      </c>
      <c r="H42" s="95">
        <f t="shared" si="2"/>
        <v>0.09</v>
      </c>
      <c r="I42" s="95">
        <f t="shared" si="3"/>
        <v>0</v>
      </c>
    </row>
    <row r="43" spans="1:9" x14ac:dyDescent="0.25">
      <c r="A43" s="93">
        <v>70800000</v>
      </c>
      <c r="B43" t="s">
        <v>77</v>
      </c>
      <c r="C43" s="94">
        <v>12080.1</v>
      </c>
      <c r="D43" s="94">
        <v>435.3</v>
      </c>
      <c r="E43" s="94">
        <v>0</v>
      </c>
      <c r="F43" s="95">
        <f t="shared" si="0"/>
        <v>12515.4</v>
      </c>
      <c r="G43" s="95">
        <f t="shared" si="1"/>
        <v>0</v>
      </c>
      <c r="H43" s="95">
        <f t="shared" si="2"/>
        <v>12515.4</v>
      </c>
      <c r="I43" s="95">
        <f t="shared" si="3"/>
        <v>0</v>
      </c>
    </row>
    <row r="44" spans="1:9" x14ac:dyDescent="0.25">
      <c r="A44" s="93">
        <v>76900000</v>
      </c>
      <c r="B44" t="s">
        <v>85</v>
      </c>
      <c r="C44" s="94">
        <v>-79.27</v>
      </c>
      <c r="D44" s="94">
        <v>0</v>
      </c>
      <c r="E44" s="94">
        <v>0</v>
      </c>
      <c r="F44" s="95">
        <f t="shared" si="0"/>
        <v>0</v>
      </c>
      <c r="G44" s="95">
        <f t="shared" si="1"/>
        <v>79.27</v>
      </c>
      <c r="H44" s="95">
        <f t="shared" si="2"/>
        <v>0</v>
      </c>
      <c r="I44" s="95">
        <f t="shared" si="3"/>
        <v>79.27</v>
      </c>
    </row>
    <row r="45" spans="1:9" x14ac:dyDescent="0.25">
      <c r="A45" s="93">
        <v>77800000</v>
      </c>
      <c r="B45" t="s">
        <v>89</v>
      </c>
      <c r="C45" s="94">
        <v>0</v>
      </c>
      <c r="D45" s="94">
        <v>0</v>
      </c>
      <c r="E45" s="94">
        <v>18.52</v>
      </c>
      <c r="F45" s="95">
        <f t="shared" si="0"/>
        <v>0</v>
      </c>
      <c r="G45" s="95">
        <f t="shared" si="1"/>
        <v>18.52</v>
      </c>
      <c r="H45" s="95">
        <f t="shared" si="2"/>
        <v>0</v>
      </c>
      <c r="I45" s="95">
        <f t="shared" si="3"/>
        <v>18.52</v>
      </c>
    </row>
    <row r="46" spans="1:9" x14ac:dyDescent="0.25">
      <c r="B46" s="96" t="s">
        <v>78</v>
      </c>
      <c r="C46" s="97">
        <f t="shared" ref="C46:I46" si="4">SUM(C9:C45)</f>
        <v>-28170.640000000207</v>
      </c>
      <c r="D46" s="97">
        <f t="shared" si="4"/>
        <v>155267.96</v>
      </c>
      <c r="E46" s="97">
        <f t="shared" si="4"/>
        <v>147611.53</v>
      </c>
      <c r="F46" s="97">
        <f t="shared" si="4"/>
        <v>982763.00000000023</v>
      </c>
      <c r="G46" s="97">
        <f t="shared" si="4"/>
        <v>1003277.2100000001</v>
      </c>
      <c r="H46" s="97">
        <f t="shared" si="4"/>
        <v>982763.00000000023</v>
      </c>
      <c r="I46" s="97">
        <f t="shared" si="4"/>
        <v>1003277.2100000001</v>
      </c>
    </row>
  </sheetData>
  <pageMargins left="0.7" right="0.7" top="0.75" bottom="0.75" header="0.3" footer="0.3"/>
  <pageSetup paperSize="9" scale="71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42</vt:i4>
      </vt:variant>
    </vt:vector>
  </HeadingPairs>
  <TitlesOfParts>
    <vt:vector size="70" baseType="lpstr">
      <vt:lpstr>Análisis Datos</vt:lpstr>
      <vt:lpstr>Cta Resultados</vt:lpstr>
      <vt:lpstr>Enero 20</vt:lpstr>
      <vt:lpstr>Facturas 20</vt:lpstr>
      <vt:lpstr>Gastos 20</vt:lpstr>
      <vt:lpstr>Febrero 20</vt:lpstr>
      <vt:lpstr>Marzo 20</vt:lpstr>
      <vt:lpstr>Abril 20</vt:lpstr>
      <vt:lpstr>Mayo 20</vt:lpstr>
      <vt:lpstr>Junio 20</vt:lpstr>
      <vt:lpstr>Julio 20</vt:lpstr>
      <vt:lpstr>Agosto 20</vt:lpstr>
      <vt:lpstr>Septiembre 20</vt:lpstr>
      <vt:lpstr>Octubre 20</vt:lpstr>
      <vt:lpstr>Noviembre 20</vt:lpstr>
      <vt:lpstr>Diciembre 20</vt:lpstr>
      <vt:lpstr>Enero 19</vt:lpstr>
      <vt:lpstr>Febrero 19</vt:lpstr>
      <vt:lpstr>Marzo 19</vt:lpstr>
      <vt:lpstr>Abril 19</vt:lpstr>
      <vt:lpstr>Mayo 19</vt:lpstr>
      <vt:lpstr>Junio 19</vt:lpstr>
      <vt:lpstr>Julio 19</vt:lpstr>
      <vt:lpstr>Agosto 19</vt:lpstr>
      <vt:lpstr>Septiembre 19</vt:lpstr>
      <vt:lpstr>Octubre 19</vt:lpstr>
      <vt:lpstr>Noviembre 19</vt:lpstr>
      <vt:lpstr>Diciembre 19</vt:lpstr>
      <vt:lpstr>'Abril 19'!Área_de_impresión</vt:lpstr>
      <vt:lpstr>'Abril 20'!Área_de_impresión</vt:lpstr>
      <vt:lpstr>'Agosto 19'!Área_de_impresión</vt:lpstr>
      <vt:lpstr>'Agosto 20'!Área_de_impresión</vt:lpstr>
      <vt:lpstr>'Diciembre 19'!Área_de_impresión</vt:lpstr>
      <vt:lpstr>'Enero 19'!Área_de_impresión</vt:lpstr>
      <vt:lpstr>'Enero 20'!Área_de_impresión</vt:lpstr>
      <vt:lpstr>'Febrero 19'!Área_de_impresión</vt:lpstr>
      <vt:lpstr>'Febrero 20'!Área_de_impresión</vt:lpstr>
      <vt:lpstr>'Julio 19'!Área_de_impresión</vt:lpstr>
      <vt:lpstr>'Julio 20'!Área_de_impresión</vt:lpstr>
      <vt:lpstr>'Junio 19'!Área_de_impresión</vt:lpstr>
      <vt:lpstr>'Junio 20'!Área_de_impresión</vt:lpstr>
      <vt:lpstr>'Marzo 19'!Área_de_impresión</vt:lpstr>
      <vt:lpstr>'Marzo 20'!Área_de_impresión</vt:lpstr>
      <vt:lpstr>'Mayo 19'!Área_de_impresión</vt:lpstr>
      <vt:lpstr>'Mayo 20'!Área_de_impresión</vt:lpstr>
      <vt:lpstr>'Noviembre 19'!Área_de_impresión</vt:lpstr>
      <vt:lpstr>'Octubre 19'!Área_de_impresión</vt:lpstr>
      <vt:lpstr>'Septiembre 19'!Área_de_impresión</vt:lpstr>
      <vt:lpstr>'Septiembre 20'!Área_de_impresión</vt:lpstr>
      <vt:lpstr>'Abril 19'!Títulos_a_imprimir</vt:lpstr>
      <vt:lpstr>'Abril 20'!Títulos_a_imprimir</vt:lpstr>
      <vt:lpstr>'Agosto 19'!Títulos_a_imprimir</vt:lpstr>
      <vt:lpstr>'Agosto 20'!Títulos_a_imprimir</vt:lpstr>
      <vt:lpstr>'Diciembre 19'!Títulos_a_imprimir</vt:lpstr>
      <vt:lpstr>'Enero 19'!Títulos_a_imprimir</vt:lpstr>
      <vt:lpstr>'Enero 20'!Títulos_a_imprimir</vt:lpstr>
      <vt:lpstr>'Febrero 19'!Títulos_a_imprimir</vt:lpstr>
      <vt:lpstr>'Febrero 20'!Títulos_a_imprimir</vt:lpstr>
      <vt:lpstr>'Julio 19'!Títulos_a_imprimir</vt:lpstr>
      <vt:lpstr>'Julio 20'!Títulos_a_imprimir</vt:lpstr>
      <vt:lpstr>'Junio 19'!Títulos_a_imprimir</vt:lpstr>
      <vt:lpstr>'Junio 20'!Títulos_a_imprimir</vt:lpstr>
      <vt:lpstr>'Marzo 19'!Títulos_a_imprimir</vt:lpstr>
      <vt:lpstr>'Marzo 20'!Títulos_a_imprimir</vt:lpstr>
      <vt:lpstr>'Mayo 19'!Títulos_a_imprimir</vt:lpstr>
      <vt:lpstr>'Mayo 20'!Títulos_a_imprimir</vt:lpstr>
      <vt:lpstr>'Noviembre 19'!Títulos_a_imprimir</vt:lpstr>
      <vt:lpstr>'Octubre 19'!Títulos_a_imprimir</vt:lpstr>
      <vt:lpstr>'Septiembre 19'!Títulos_a_imprimir</vt:lpstr>
      <vt:lpstr>'Septiembre 20'!Títulos_a_imprimir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cp:lastPrinted>2021-03-18T18:09:42Z</cp:lastPrinted>
  <dcterms:created xsi:type="dcterms:W3CDTF">2019-01-08T13:20:58Z</dcterms:created>
  <dcterms:modified xsi:type="dcterms:W3CDTF">2021-03-18T18:24:08Z</dcterms:modified>
</cp:coreProperties>
</file>