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2ª CLASE/"/>
    </mc:Choice>
  </mc:AlternateContent>
  <xr:revisionPtr revIDLastSave="207" documentId="8_{F9A3AD77-2646-443A-9B47-B77E53EDA237}" xr6:coauthVersionLast="46" xr6:coauthVersionMax="46" xr10:uidLastSave="{1BC5A2C2-5B4A-40CE-8940-49C18E982922}"/>
  <bookViews>
    <workbookView xWindow="-420" yWindow="2385" windowWidth="43200" windowHeight="11835" tabRatio="816" firstSheet="2" activeTab="25" xr2:uid="{92CC657A-38E7-4A41-B255-05C7AC6466A0}"/>
  </bookViews>
  <sheets>
    <sheet name="Análisis Datos" sheetId="9" r:id="rId1"/>
    <sheet name="Cta Resultados" sheetId="6" r:id="rId2"/>
    <sheet name="Enero 20" sheetId="34" r:id="rId3"/>
    <sheet name="Febrero 20" sheetId="39" r:id="rId4"/>
    <sheet name="Marzo 20" sheetId="36" r:id="rId5"/>
    <sheet name="Abril 20" sheetId="41" r:id="rId6"/>
    <sheet name="Mayo 20" sheetId="35" r:id="rId7"/>
    <sheet name="Junio 20" sheetId="37" r:id="rId8"/>
    <sheet name="Julio 20" sheetId="38" r:id="rId9"/>
    <sheet name="Agosto 20" sheetId="40" r:id="rId10"/>
    <sheet name="Septiembre 20" sheetId="42" r:id="rId11"/>
    <sheet name="Octubre 20" sheetId="43" r:id="rId12"/>
    <sheet name="Noviembre 20" sheetId="44" r:id="rId13"/>
    <sheet name="Diciembre 20" sheetId="45" r:id="rId14"/>
    <sheet name="Enero 19" sheetId="53" r:id="rId15"/>
    <sheet name="Febrero 19" sheetId="51" r:id="rId16"/>
    <sheet name="Marzo 19" sheetId="49" r:id="rId17"/>
    <sheet name="Abril 19" sheetId="56" r:id="rId18"/>
    <sheet name="Mayo 19" sheetId="48" r:id="rId19"/>
    <sheet name="Junio 19" sheetId="50" r:id="rId20"/>
    <sheet name="Julio 19" sheetId="52" r:id="rId21"/>
    <sheet name="Agosto 19" sheetId="55" r:id="rId22"/>
    <sheet name="Septiembre 19" sheetId="57" r:id="rId23"/>
    <sheet name="Octubre 19" sheetId="46" r:id="rId24"/>
    <sheet name="Noviembre 19" sheetId="47" r:id="rId25"/>
    <sheet name="Diciembre 19" sheetId="54" r:id="rId26"/>
  </sheets>
  <definedNames>
    <definedName name="_xlnm.Print_Area" localSheetId="17">'Abril 19'!$A$1:$I$40</definedName>
    <definedName name="_xlnm.Print_Area" localSheetId="5">'Abril 20'!$A$1:$I$37</definedName>
    <definedName name="_xlnm.Print_Area" localSheetId="21">'Agosto 19'!$A$1:$I$40</definedName>
    <definedName name="_xlnm.Print_Area" localSheetId="9">'Agosto 20'!$A$1:$I$42</definedName>
    <definedName name="_xlnm.Print_Area" localSheetId="25">'Diciembre 19'!$A$1:$I$46</definedName>
    <definedName name="_xlnm.Print_Area" localSheetId="14">'Enero 19'!$A$1:$I$36</definedName>
    <definedName name="_xlnm.Print_Area" localSheetId="2">'Enero 20'!$A$1:$I$32</definedName>
    <definedName name="_xlnm.Print_Area" localSheetId="15">'Febrero 19'!$A$1:$I$38</definedName>
    <definedName name="_xlnm.Print_Area" localSheetId="3">'Febrero 20'!$A$1:$I$34</definedName>
    <definedName name="_xlnm.Print_Area" localSheetId="20">'Julio 19'!$A$1:$I$40</definedName>
    <definedName name="_xlnm.Print_Area" localSheetId="8">'Julio 20'!$A$1:$I$41</definedName>
    <definedName name="_xlnm.Print_Area" localSheetId="19">'Junio 19'!$A$1:$I$40</definedName>
    <definedName name="_xlnm.Print_Area" localSheetId="7">'Junio 20'!$A$1:$I$40</definedName>
    <definedName name="_xlnm.Print_Area" localSheetId="16">'Marzo 19'!$A$1:$I$39</definedName>
    <definedName name="_xlnm.Print_Area" localSheetId="4">'Marzo 20'!$A$1:$I$35</definedName>
    <definedName name="_xlnm.Print_Area" localSheetId="18">'Mayo 19'!$A$1:$I$40</definedName>
    <definedName name="_xlnm.Print_Area" localSheetId="6">'Mayo 20'!$A$1:$I$38</definedName>
    <definedName name="_xlnm.Print_Area" localSheetId="24">'Noviembre 19'!$A$1:$I$40</definedName>
    <definedName name="_xlnm.Print_Area" localSheetId="23">'Octubre 19'!$A$1:$I$40</definedName>
    <definedName name="_xlnm.Print_Area" localSheetId="22">'Septiembre 19'!$A$1:$I$40</definedName>
    <definedName name="_xlnm.Print_Area" localSheetId="10">'Septiembre 20'!$A$1:$I$43</definedName>
    <definedName name="_xlnm.Print_Titles" localSheetId="17">'Abril 19'!$1:$8</definedName>
    <definedName name="_xlnm.Print_Titles" localSheetId="5">'Abril 20'!$1:$8</definedName>
    <definedName name="_xlnm.Print_Titles" localSheetId="21">'Agosto 19'!$1:$8</definedName>
    <definedName name="_xlnm.Print_Titles" localSheetId="9">'Agosto 20'!$1:$8</definedName>
    <definedName name="_xlnm.Print_Titles" localSheetId="25">'Diciembre 19'!$1:$8</definedName>
    <definedName name="_xlnm.Print_Titles" localSheetId="14">'Enero 19'!$1:$8</definedName>
    <definedName name="_xlnm.Print_Titles" localSheetId="2">'Enero 20'!$1:$8</definedName>
    <definedName name="_xlnm.Print_Titles" localSheetId="15">'Febrero 19'!$1:$8</definedName>
    <definedName name="_xlnm.Print_Titles" localSheetId="3">'Febrero 20'!$1:$8</definedName>
    <definedName name="_xlnm.Print_Titles" localSheetId="20">'Julio 19'!$1:$8</definedName>
    <definedName name="_xlnm.Print_Titles" localSheetId="8">'Julio 20'!$1:$8</definedName>
    <definedName name="_xlnm.Print_Titles" localSheetId="19">'Junio 19'!$1:$8</definedName>
    <definedName name="_xlnm.Print_Titles" localSheetId="7">'Junio 20'!$1:$8</definedName>
    <definedName name="_xlnm.Print_Titles" localSheetId="16">'Marzo 19'!$1:$8</definedName>
    <definedName name="_xlnm.Print_Titles" localSheetId="4">'Marzo 20'!$1:$8</definedName>
    <definedName name="_xlnm.Print_Titles" localSheetId="18">'Mayo 19'!$1:$8</definedName>
    <definedName name="_xlnm.Print_Titles" localSheetId="6">'Mayo 20'!$1:$8</definedName>
    <definedName name="_xlnm.Print_Titles" localSheetId="24">'Noviembre 19'!$1:$8</definedName>
    <definedName name="_xlnm.Print_Titles" localSheetId="23">'Octubre 19'!$1:$8</definedName>
    <definedName name="_xlnm.Print_Titles" localSheetId="22">'Septiembre 19'!$1:$8</definedName>
    <definedName name="_xlnm.Print_Titles" localSheetId="10">'Septiembre 20'!$1:$8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3" i="6" l="1"/>
  <c r="S12" i="6" l="1"/>
  <c r="T12" i="6"/>
  <c r="U12" i="6"/>
  <c r="V12" i="6"/>
  <c r="W12" i="6"/>
  <c r="X12" i="6"/>
  <c r="Y12" i="6"/>
  <c r="AA12" i="6"/>
  <c r="AB12" i="6"/>
  <c r="Q12" i="6"/>
  <c r="AG12" i="6"/>
  <c r="AH12" i="6"/>
  <c r="AI12" i="6"/>
  <c r="AJ12" i="6"/>
  <c r="AK12" i="6"/>
  <c r="AL12" i="6"/>
  <c r="AM12" i="6"/>
  <c r="AN12" i="6"/>
  <c r="AO12" i="6"/>
  <c r="AP12" i="6"/>
  <c r="AQ12" i="6"/>
  <c r="AF12" i="6"/>
  <c r="M26" i="6"/>
  <c r="L26" i="6"/>
  <c r="K26" i="6"/>
  <c r="J26" i="6"/>
  <c r="I26" i="6"/>
  <c r="H26" i="6"/>
  <c r="G26" i="6"/>
  <c r="F26" i="6"/>
  <c r="E26" i="6"/>
  <c r="D26" i="6"/>
  <c r="C26" i="6"/>
  <c r="B26" i="6"/>
  <c r="M19" i="6"/>
  <c r="L19" i="6"/>
  <c r="K19" i="6"/>
  <c r="J19" i="6"/>
  <c r="I19" i="6"/>
  <c r="H19" i="6"/>
  <c r="G19" i="6"/>
  <c r="F19" i="6"/>
  <c r="E19" i="6"/>
  <c r="D19" i="6"/>
  <c r="C19" i="6"/>
  <c r="B19" i="6"/>
  <c r="N19" i="6" s="1"/>
  <c r="M18" i="6"/>
  <c r="L18" i="6"/>
  <c r="K18" i="6"/>
  <c r="J18" i="6"/>
  <c r="I18" i="6"/>
  <c r="H18" i="6"/>
  <c r="G18" i="6"/>
  <c r="F18" i="6"/>
  <c r="E18" i="6"/>
  <c r="D18" i="6"/>
  <c r="C18" i="6"/>
  <c r="B18" i="6"/>
  <c r="M17" i="6"/>
  <c r="L17" i="6"/>
  <c r="K17" i="6"/>
  <c r="J17" i="6"/>
  <c r="I17" i="6"/>
  <c r="H17" i="6"/>
  <c r="G17" i="6"/>
  <c r="F17" i="6"/>
  <c r="E17" i="6"/>
  <c r="D17" i="6"/>
  <c r="C17" i="6"/>
  <c r="B17" i="6"/>
  <c r="M16" i="6"/>
  <c r="L16" i="6"/>
  <c r="K16" i="6"/>
  <c r="J16" i="6"/>
  <c r="I16" i="6"/>
  <c r="H16" i="6"/>
  <c r="G16" i="6"/>
  <c r="F16" i="6"/>
  <c r="E16" i="6"/>
  <c r="D16" i="6"/>
  <c r="C16" i="6"/>
  <c r="B16" i="6"/>
  <c r="M15" i="6"/>
  <c r="L15" i="6"/>
  <c r="K15" i="6"/>
  <c r="J15" i="6"/>
  <c r="J12" i="6" s="1"/>
  <c r="I15" i="6"/>
  <c r="H15" i="6"/>
  <c r="G15" i="6"/>
  <c r="F15" i="6"/>
  <c r="E15" i="6"/>
  <c r="D15" i="6"/>
  <c r="C15" i="6"/>
  <c r="B15" i="6"/>
  <c r="M14" i="6"/>
  <c r="L14" i="6"/>
  <c r="K14" i="6"/>
  <c r="K12" i="6" s="1"/>
  <c r="J14" i="6"/>
  <c r="I14" i="6"/>
  <c r="H14" i="6"/>
  <c r="G14" i="6"/>
  <c r="F14" i="6"/>
  <c r="E14" i="6"/>
  <c r="D14" i="6"/>
  <c r="C14" i="6"/>
  <c r="B14" i="6"/>
  <c r="M13" i="6"/>
  <c r="L13" i="6"/>
  <c r="K13" i="6"/>
  <c r="J13" i="6"/>
  <c r="I13" i="6"/>
  <c r="H13" i="6"/>
  <c r="H12" i="6" s="1"/>
  <c r="G13" i="6"/>
  <c r="G12" i="6" s="1"/>
  <c r="F13" i="6"/>
  <c r="F12" i="6" s="1"/>
  <c r="E13" i="6"/>
  <c r="E12" i="6" s="1"/>
  <c r="D13" i="6"/>
  <c r="D12" i="6" s="1"/>
  <c r="C13" i="6"/>
  <c r="C12" i="6" s="1"/>
  <c r="B13" i="6"/>
  <c r="B12" i="6" s="1"/>
  <c r="M9" i="6"/>
  <c r="L9" i="6"/>
  <c r="K9" i="6"/>
  <c r="J9" i="6"/>
  <c r="I9" i="6"/>
  <c r="H9" i="6"/>
  <c r="G9" i="6"/>
  <c r="F9" i="6"/>
  <c r="E9" i="6"/>
  <c r="D9" i="6"/>
  <c r="C9" i="6"/>
  <c r="B9" i="6"/>
  <c r="M8" i="6"/>
  <c r="L8" i="6"/>
  <c r="K8" i="6"/>
  <c r="J8" i="6"/>
  <c r="J7" i="6" s="1"/>
  <c r="I8" i="6"/>
  <c r="H8" i="6"/>
  <c r="G8" i="6"/>
  <c r="F8" i="6"/>
  <c r="E8" i="6"/>
  <c r="D8" i="6"/>
  <c r="C8" i="6"/>
  <c r="B8" i="6"/>
  <c r="M5" i="6"/>
  <c r="L5" i="6"/>
  <c r="K5" i="6"/>
  <c r="J5" i="6"/>
  <c r="I5" i="6"/>
  <c r="H5" i="6"/>
  <c r="G5" i="6"/>
  <c r="F5" i="6"/>
  <c r="E5" i="6"/>
  <c r="D5" i="6"/>
  <c r="C5" i="6"/>
  <c r="B5" i="6"/>
  <c r="M3" i="6"/>
  <c r="L3" i="6"/>
  <c r="K3" i="6"/>
  <c r="J3" i="6"/>
  <c r="I3" i="6"/>
  <c r="H3" i="6"/>
  <c r="G3" i="6"/>
  <c r="F3" i="6"/>
  <c r="E3" i="6"/>
  <c r="D3" i="6"/>
  <c r="C3" i="6"/>
  <c r="B3" i="6"/>
  <c r="B6" i="6" s="1"/>
  <c r="I12" i="6"/>
  <c r="L12" i="6"/>
  <c r="M12" i="6"/>
  <c r="P57" i="6"/>
  <c r="C10" i="6"/>
  <c r="M7" i="6"/>
  <c r="L7" i="6"/>
  <c r="K7" i="6"/>
  <c r="I7" i="6"/>
  <c r="H7" i="6"/>
  <c r="D7" i="6"/>
  <c r="G7" i="6"/>
  <c r="F7" i="6"/>
  <c r="E7" i="6"/>
  <c r="C7" i="6"/>
  <c r="B7" i="6"/>
  <c r="M6" i="6"/>
  <c r="L6" i="6"/>
  <c r="K6" i="6"/>
  <c r="E40" i="57"/>
  <c r="D40" i="57"/>
  <c r="C40" i="57"/>
  <c r="G39" i="57"/>
  <c r="I39" i="57" s="1"/>
  <c r="F39" i="57"/>
  <c r="H39" i="57" s="1"/>
  <c r="H38" i="57"/>
  <c r="G38" i="57"/>
  <c r="I38" i="57" s="1"/>
  <c r="F38" i="57"/>
  <c r="I37" i="57"/>
  <c r="G37" i="57"/>
  <c r="F37" i="57"/>
  <c r="H37" i="57" s="1"/>
  <c r="H36" i="57"/>
  <c r="G36" i="57"/>
  <c r="I36" i="57" s="1"/>
  <c r="F36" i="57"/>
  <c r="G35" i="57"/>
  <c r="I35" i="57" s="1"/>
  <c r="F35" i="57"/>
  <c r="H35" i="57" s="1"/>
  <c r="H34" i="57"/>
  <c r="G34" i="57"/>
  <c r="I34" i="57" s="1"/>
  <c r="F34" i="57"/>
  <c r="I33" i="57"/>
  <c r="G33" i="57"/>
  <c r="F33" i="57"/>
  <c r="H33" i="57" s="1"/>
  <c r="H32" i="57"/>
  <c r="G32" i="57"/>
  <c r="I32" i="57" s="1"/>
  <c r="F32" i="57"/>
  <c r="G31" i="57"/>
  <c r="I31" i="57" s="1"/>
  <c r="F31" i="57"/>
  <c r="H31" i="57" s="1"/>
  <c r="H30" i="57"/>
  <c r="G30" i="57"/>
  <c r="I30" i="57" s="1"/>
  <c r="F30" i="57"/>
  <c r="I29" i="57"/>
  <c r="G29" i="57"/>
  <c r="F29" i="57"/>
  <c r="H29" i="57" s="1"/>
  <c r="H28" i="57"/>
  <c r="G28" i="57"/>
  <c r="I28" i="57" s="1"/>
  <c r="F28" i="57"/>
  <c r="G27" i="57"/>
  <c r="I27" i="57" s="1"/>
  <c r="F27" i="57"/>
  <c r="H27" i="57" s="1"/>
  <c r="H26" i="57"/>
  <c r="G26" i="57"/>
  <c r="I26" i="57" s="1"/>
  <c r="F26" i="57"/>
  <c r="I25" i="57"/>
  <c r="G25" i="57"/>
  <c r="F25" i="57"/>
  <c r="H25" i="57" s="1"/>
  <c r="H24" i="57"/>
  <c r="G24" i="57"/>
  <c r="I24" i="57" s="1"/>
  <c r="F24" i="57"/>
  <c r="G23" i="57"/>
  <c r="I23" i="57" s="1"/>
  <c r="F23" i="57"/>
  <c r="H23" i="57" s="1"/>
  <c r="H22" i="57"/>
  <c r="G22" i="57"/>
  <c r="I22" i="57" s="1"/>
  <c r="F22" i="57"/>
  <c r="I21" i="57"/>
  <c r="G21" i="57"/>
  <c r="F21" i="57"/>
  <c r="H21" i="57" s="1"/>
  <c r="H20" i="57"/>
  <c r="G20" i="57"/>
  <c r="I20" i="57" s="1"/>
  <c r="F20" i="57"/>
  <c r="G19" i="57"/>
  <c r="I19" i="57" s="1"/>
  <c r="F19" i="57"/>
  <c r="H19" i="57" s="1"/>
  <c r="H18" i="57"/>
  <c r="G18" i="57"/>
  <c r="I18" i="57" s="1"/>
  <c r="F18" i="57"/>
  <c r="I17" i="57"/>
  <c r="G17" i="57"/>
  <c r="F17" i="57"/>
  <c r="H17" i="57" s="1"/>
  <c r="H16" i="57"/>
  <c r="G16" i="57"/>
  <c r="I16" i="57" s="1"/>
  <c r="F16" i="57"/>
  <c r="G15" i="57"/>
  <c r="I15" i="57" s="1"/>
  <c r="F15" i="57"/>
  <c r="H15" i="57" s="1"/>
  <c r="H14" i="57"/>
  <c r="G14" i="57"/>
  <c r="I14" i="57" s="1"/>
  <c r="F14" i="57"/>
  <c r="I13" i="57"/>
  <c r="G13" i="57"/>
  <c r="F13" i="57"/>
  <c r="H13" i="57" s="1"/>
  <c r="H12" i="57"/>
  <c r="G12" i="57"/>
  <c r="I12" i="57" s="1"/>
  <c r="F12" i="57"/>
  <c r="G11" i="57"/>
  <c r="I11" i="57" s="1"/>
  <c r="F11" i="57"/>
  <c r="H11" i="57" s="1"/>
  <c r="G10" i="57"/>
  <c r="I10" i="57" s="1"/>
  <c r="F10" i="57"/>
  <c r="H10" i="57" s="1"/>
  <c r="I9" i="57"/>
  <c r="G9" i="57"/>
  <c r="G40" i="57" s="1"/>
  <c r="F9" i="57"/>
  <c r="H9" i="57" s="1"/>
  <c r="E40" i="56"/>
  <c r="D40" i="56"/>
  <c r="C40" i="56"/>
  <c r="G39" i="56"/>
  <c r="I39" i="56" s="1"/>
  <c r="F39" i="56"/>
  <c r="H39" i="56" s="1"/>
  <c r="G38" i="56"/>
  <c r="I38" i="56" s="1"/>
  <c r="F38" i="56"/>
  <c r="H38" i="56" s="1"/>
  <c r="I37" i="56"/>
  <c r="G37" i="56"/>
  <c r="F37" i="56"/>
  <c r="H37" i="56" s="1"/>
  <c r="H36" i="56"/>
  <c r="G36" i="56"/>
  <c r="I36" i="56" s="1"/>
  <c r="F36" i="56"/>
  <c r="G35" i="56"/>
  <c r="I35" i="56" s="1"/>
  <c r="F35" i="56"/>
  <c r="H35" i="56" s="1"/>
  <c r="G34" i="56"/>
  <c r="I34" i="56" s="1"/>
  <c r="F34" i="56"/>
  <c r="H34" i="56" s="1"/>
  <c r="I33" i="56"/>
  <c r="G33" i="56"/>
  <c r="F33" i="56"/>
  <c r="H33" i="56" s="1"/>
  <c r="H32" i="56"/>
  <c r="G32" i="56"/>
  <c r="I32" i="56" s="1"/>
  <c r="F32" i="56"/>
  <c r="G31" i="56"/>
  <c r="I31" i="56" s="1"/>
  <c r="F31" i="56"/>
  <c r="H31" i="56" s="1"/>
  <c r="G30" i="56"/>
  <c r="I30" i="56" s="1"/>
  <c r="F30" i="56"/>
  <c r="H30" i="56" s="1"/>
  <c r="I29" i="56"/>
  <c r="G29" i="56"/>
  <c r="F29" i="56"/>
  <c r="H29" i="56" s="1"/>
  <c r="H28" i="56"/>
  <c r="G28" i="56"/>
  <c r="I28" i="56" s="1"/>
  <c r="F28" i="56"/>
  <c r="G27" i="56"/>
  <c r="I27" i="56" s="1"/>
  <c r="F27" i="56"/>
  <c r="H27" i="56" s="1"/>
  <c r="G26" i="56"/>
  <c r="I26" i="56" s="1"/>
  <c r="F26" i="56"/>
  <c r="H26" i="56" s="1"/>
  <c r="I25" i="56"/>
  <c r="G25" i="56"/>
  <c r="F25" i="56"/>
  <c r="H25" i="56" s="1"/>
  <c r="H24" i="56"/>
  <c r="G24" i="56"/>
  <c r="I24" i="56" s="1"/>
  <c r="F24" i="56"/>
  <c r="G23" i="56"/>
  <c r="I23" i="56" s="1"/>
  <c r="F23" i="56"/>
  <c r="H23" i="56" s="1"/>
  <c r="G22" i="56"/>
  <c r="I22" i="56" s="1"/>
  <c r="F22" i="56"/>
  <c r="H22" i="56" s="1"/>
  <c r="I21" i="56"/>
  <c r="G21" i="56"/>
  <c r="F21" i="56"/>
  <c r="H21" i="56" s="1"/>
  <c r="H20" i="56"/>
  <c r="G20" i="56"/>
  <c r="I20" i="56" s="1"/>
  <c r="F20" i="56"/>
  <c r="G19" i="56"/>
  <c r="I19" i="56" s="1"/>
  <c r="F19" i="56"/>
  <c r="H19" i="56" s="1"/>
  <c r="G18" i="56"/>
  <c r="I18" i="56" s="1"/>
  <c r="F18" i="56"/>
  <c r="H18" i="56" s="1"/>
  <c r="I17" i="56"/>
  <c r="G17" i="56"/>
  <c r="F17" i="56"/>
  <c r="H17" i="56" s="1"/>
  <c r="H16" i="56"/>
  <c r="G16" i="56"/>
  <c r="I16" i="56" s="1"/>
  <c r="F16" i="56"/>
  <c r="G15" i="56"/>
  <c r="I15" i="56" s="1"/>
  <c r="F15" i="56"/>
  <c r="H15" i="56" s="1"/>
  <c r="G14" i="56"/>
  <c r="I14" i="56" s="1"/>
  <c r="F14" i="56"/>
  <c r="H14" i="56" s="1"/>
  <c r="I13" i="56"/>
  <c r="G13" i="56"/>
  <c r="F13" i="56"/>
  <c r="H13" i="56" s="1"/>
  <c r="H12" i="56"/>
  <c r="G12" i="56"/>
  <c r="I12" i="56" s="1"/>
  <c r="F12" i="56"/>
  <c r="G11" i="56"/>
  <c r="I11" i="56" s="1"/>
  <c r="F11" i="56"/>
  <c r="H11" i="56" s="1"/>
  <c r="G10" i="56"/>
  <c r="I10" i="56" s="1"/>
  <c r="F10" i="56"/>
  <c r="H10" i="56" s="1"/>
  <c r="I9" i="56"/>
  <c r="G9" i="56"/>
  <c r="G40" i="56" s="1"/>
  <c r="F9" i="56"/>
  <c r="H9" i="56" s="1"/>
  <c r="E40" i="55"/>
  <c r="D40" i="55"/>
  <c r="C40" i="55"/>
  <c r="G39" i="55"/>
  <c r="I39" i="55" s="1"/>
  <c r="F39" i="55"/>
  <c r="H39" i="55" s="1"/>
  <c r="G38" i="55"/>
  <c r="I38" i="55" s="1"/>
  <c r="F38" i="55"/>
  <c r="H38" i="55" s="1"/>
  <c r="I37" i="55"/>
  <c r="G37" i="55"/>
  <c r="F37" i="55"/>
  <c r="H37" i="55" s="1"/>
  <c r="G36" i="55"/>
  <c r="I36" i="55" s="1"/>
  <c r="F36" i="55"/>
  <c r="H36" i="55" s="1"/>
  <c r="G35" i="55"/>
  <c r="I35" i="55" s="1"/>
  <c r="F35" i="55"/>
  <c r="H35" i="55" s="1"/>
  <c r="G34" i="55"/>
  <c r="I34" i="55" s="1"/>
  <c r="F34" i="55"/>
  <c r="H34" i="55" s="1"/>
  <c r="I33" i="55"/>
  <c r="G33" i="55"/>
  <c r="F33" i="55"/>
  <c r="H33" i="55" s="1"/>
  <c r="G32" i="55"/>
  <c r="I32" i="55" s="1"/>
  <c r="F32" i="55"/>
  <c r="H32" i="55" s="1"/>
  <c r="G31" i="55"/>
  <c r="I31" i="55" s="1"/>
  <c r="F31" i="55"/>
  <c r="H31" i="55" s="1"/>
  <c r="G30" i="55"/>
  <c r="I30" i="55" s="1"/>
  <c r="F30" i="55"/>
  <c r="H30" i="55" s="1"/>
  <c r="I29" i="55"/>
  <c r="G29" i="55"/>
  <c r="F29" i="55"/>
  <c r="H29" i="55" s="1"/>
  <c r="G28" i="55"/>
  <c r="I28" i="55" s="1"/>
  <c r="F28" i="55"/>
  <c r="H28" i="55" s="1"/>
  <c r="G27" i="55"/>
  <c r="I27" i="55" s="1"/>
  <c r="F27" i="55"/>
  <c r="H27" i="55" s="1"/>
  <c r="G26" i="55"/>
  <c r="I26" i="55" s="1"/>
  <c r="F26" i="55"/>
  <c r="H26" i="55" s="1"/>
  <c r="I25" i="55"/>
  <c r="G25" i="55"/>
  <c r="F25" i="55"/>
  <c r="H25" i="55" s="1"/>
  <c r="G24" i="55"/>
  <c r="I24" i="55" s="1"/>
  <c r="F24" i="55"/>
  <c r="H24" i="55" s="1"/>
  <c r="G23" i="55"/>
  <c r="I23" i="55" s="1"/>
  <c r="F23" i="55"/>
  <c r="H23" i="55" s="1"/>
  <c r="G22" i="55"/>
  <c r="I22" i="55" s="1"/>
  <c r="F22" i="55"/>
  <c r="H22" i="55" s="1"/>
  <c r="I21" i="55"/>
  <c r="G21" i="55"/>
  <c r="F21" i="55"/>
  <c r="H21" i="55" s="1"/>
  <c r="G20" i="55"/>
  <c r="I20" i="55" s="1"/>
  <c r="F20" i="55"/>
  <c r="H20" i="55" s="1"/>
  <c r="G19" i="55"/>
  <c r="I19" i="55" s="1"/>
  <c r="F19" i="55"/>
  <c r="H19" i="55" s="1"/>
  <c r="G18" i="55"/>
  <c r="I18" i="55" s="1"/>
  <c r="F18" i="55"/>
  <c r="H18" i="55" s="1"/>
  <c r="I17" i="55"/>
  <c r="G17" i="55"/>
  <c r="F17" i="55"/>
  <c r="H17" i="55" s="1"/>
  <c r="G16" i="55"/>
  <c r="I16" i="55" s="1"/>
  <c r="F16" i="55"/>
  <c r="H16" i="55" s="1"/>
  <c r="G15" i="55"/>
  <c r="I15" i="55" s="1"/>
  <c r="F15" i="55"/>
  <c r="H15" i="55" s="1"/>
  <c r="G14" i="55"/>
  <c r="I14" i="55" s="1"/>
  <c r="F14" i="55"/>
  <c r="H14" i="55" s="1"/>
  <c r="I13" i="55"/>
  <c r="G13" i="55"/>
  <c r="F13" i="55"/>
  <c r="H13" i="55" s="1"/>
  <c r="G12" i="55"/>
  <c r="I12" i="55" s="1"/>
  <c r="F12" i="55"/>
  <c r="H12" i="55" s="1"/>
  <c r="G11" i="55"/>
  <c r="I11" i="55" s="1"/>
  <c r="F11" i="55"/>
  <c r="H11" i="55" s="1"/>
  <c r="G10" i="55"/>
  <c r="I10" i="55" s="1"/>
  <c r="F10" i="55"/>
  <c r="H10" i="55" s="1"/>
  <c r="I9" i="55"/>
  <c r="G9" i="55"/>
  <c r="G40" i="55" s="1"/>
  <c r="F9" i="55"/>
  <c r="H9" i="55" s="1"/>
  <c r="E46" i="54"/>
  <c r="D46" i="54"/>
  <c r="C46" i="54"/>
  <c r="G45" i="54"/>
  <c r="I45" i="54" s="1"/>
  <c r="F45" i="54"/>
  <c r="H45" i="54" s="1"/>
  <c r="G44" i="54"/>
  <c r="I44" i="54" s="1"/>
  <c r="F44" i="54"/>
  <c r="H44" i="54" s="1"/>
  <c r="I43" i="54"/>
  <c r="G43" i="54"/>
  <c r="F43" i="54"/>
  <c r="H43" i="54" s="1"/>
  <c r="H42" i="54"/>
  <c r="G42" i="54"/>
  <c r="I42" i="54" s="1"/>
  <c r="F42" i="54"/>
  <c r="G41" i="54"/>
  <c r="I41" i="54" s="1"/>
  <c r="F41" i="54"/>
  <c r="G40" i="54"/>
  <c r="I40" i="54" s="1"/>
  <c r="F40" i="54"/>
  <c r="H40" i="54" s="1"/>
  <c r="I39" i="54"/>
  <c r="G39" i="54"/>
  <c r="F39" i="54"/>
  <c r="H39" i="54" s="1"/>
  <c r="H38" i="54"/>
  <c r="G38" i="54"/>
  <c r="I38" i="54" s="1"/>
  <c r="F38" i="54"/>
  <c r="H37" i="54"/>
  <c r="G37" i="54"/>
  <c r="I37" i="54" s="1"/>
  <c r="F37" i="54"/>
  <c r="G36" i="54"/>
  <c r="I36" i="54" s="1"/>
  <c r="F36" i="54"/>
  <c r="H36" i="54" s="1"/>
  <c r="I35" i="54"/>
  <c r="G35" i="54"/>
  <c r="F35" i="54"/>
  <c r="H35" i="54" s="1"/>
  <c r="H34" i="54"/>
  <c r="G34" i="54"/>
  <c r="I34" i="54" s="1"/>
  <c r="F34" i="54"/>
  <c r="H33" i="54"/>
  <c r="G33" i="54"/>
  <c r="I33" i="54" s="1"/>
  <c r="F33" i="54"/>
  <c r="G32" i="54"/>
  <c r="I32" i="54" s="1"/>
  <c r="F32" i="54"/>
  <c r="H32" i="54" s="1"/>
  <c r="I31" i="54"/>
  <c r="G31" i="54"/>
  <c r="F31" i="54"/>
  <c r="H31" i="54" s="1"/>
  <c r="H30" i="54"/>
  <c r="G30" i="54"/>
  <c r="I30" i="54" s="1"/>
  <c r="F30" i="54"/>
  <c r="H29" i="54"/>
  <c r="G29" i="54"/>
  <c r="I29" i="54" s="1"/>
  <c r="F29" i="54"/>
  <c r="G28" i="54"/>
  <c r="I28" i="54" s="1"/>
  <c r="F28" i="54"/>
  <c r="H28" i="54" s="1"/>
  <c r="I27" i="54"/>
  <c r="G27" i="54"/>
  <c r="F27" i="54"/>
  <c r="H27" i="54" s="1"/>
  <c r="H26" i="54"/>
  <c r="G26" i="54"/>
  <c r="I26" i="54" s="1"/>
  <c r="F26" i="54"/>
  <c r="H25" i="54"/>
  <c r="G25" i="54"/>
  <c r="I25" i="54" s="1"/>
  <c r="F25" i="54"/>
  <c r="G24" i="54"/>
  <c r="I24" i="54" s="1"/>
  <c r="F24" i="54"/>
  <c r="H24" i="54" s="1"/>
  <c r="I23" i="54"/>
  <c r="G23" i="54"/>
  <c r="F23" i="54"/>
  <c r="H23" i="54" s="1"/>
  <c r="H22" i="54"/>
  <c r="G22" i="54"/>
  <c r="I22" i="54" s="1"/>
  <c r="F22" i="54"/>
  <c r="H21" i="54"/>
  <c r="G21" i="54"/>
  <c r="I21" i="54" s="1"/>
  <c r="F21" i="54"/>
  <c r="G20" i="54"/>
  <c r="I20" i="54" s="1"/>
  <c r="F20" i="54"/>
  <c r="H20" i="54" s="1"/>
  <c r="I19" i="54"/>
  <c r="G19" i="54"/>
  <c r="F19" i="54"/>
  <c r="H19" i="54" s="1"/>
  <c r="H18" i="54"/>
  <c r="G18" i="54"/>
  <c r="I18" i="54" s="1"/>
  <c r="F18" i="54"/>
  <c r="H17" i="54"/>
  <c r="G17" i="54"/>
  <c r="I17" i="54" s="1"/>
  <c r="F17" i="54"/>
  <c r="G16" i="54"/>
  <c r="I16" i="54" s="1"/>
  <c r="F16" i="54"/>
  <c r="H16" i="54" s="1"/>
  <c r="I15" i="54"/>
  <c r="G15" i="54"/>
  <c r="F15" i="54"/>
  <c r="H15" i="54" s="1"/>
  <c r="H14" i="54"/>
  <c r="G14" i="54"/>
  <c r="I14" i="54" s="1"/>
  <c r="F14" i="54"/>
  <c r="H13" i="54"/>
  <c r="G13" i="54"/>
  <c r="I13" i="54" s="1"/>
  <c r="F13" i="54"/>
  <c r="G12" i="54"/>
  <c r="I12" i="54" s="1"/>
  <c r="F12" i="54"/>
  <c r="H12" i="54" s="1"/>
  <c r="I11" i="54"/>
  <c r="G11" i="54"/>
  <c r="F11" i="54"/>
  <c r="H11" i="54" s="1"/>
  <c r="H10" i="54"/>
  <c r="G10" i="54"/>
  <c r="I10" i="54" s="1"/>
  <c r="F10" i="54"/>
  <c r="H9" i="54"/>
  <c r="G9" i="54"/>
  <c r="G46" i="54" s="1"/>
  <c r="F9" i="54"/>
  <c r="F46" i="54" s="1"/>
  <c r="E36" i="53"/>
  <c r="D36" i="53"/>
  <c r="C36" i="53"/>
  <c r="G35" i="53"/>
  <c r="I35" i="53" s="1"/>
  <c r="F35" i="53"/>
  <c r="H35" i="53" s="1"/>
  <c r="G34" i="53"/>
  <c r="I34" i="53" s="1"/>
  <c r="F34" i="53"/>
  <c r="H34" i="53" s="1"/>
  <c r="I33" i="53"/>
  <c r="G33" i="53"/>
  <c r="F33" i="53"/>
  <c r="H33" i="53" s="1"/>
  <c r="H32" i="53"/>
  <c r="G32" i="53"/>
  <c r="I32" i="53" s="1"/>
  <c r="F32" i="53"/>
  <c r="G31" i="53"/>
  <c r="I31" i="53" s="1"/>
  <c r="F31" i="53"/>
  <c r="H31" i="53" s="1"/>
  <c r="G30" i="53"/>
  <c r="F30" i="53"/>
  <c r="I30" i="53" s="1"/>
  <c r="I29" i="53"/>
  <c r="G29" i="53"/>
  <c r="F29" i="53"/>
  <c r="H29" i="53" s="1"/>
  <c r="H28" i="53"/>
  <c r="G28" i="53"/>
  <c r="I28" i="53" s="1"/>
  <c r="F28" i="53"/>
  <c r="G27" i="53"/>
  <c r="I27" i="53" s="1"/>
  <c r="F27" i="53"/>
  <c r="H27" i="53" s="1"/>
  <c r="G26" i="53"/>
  <c r="F26" i="53"/>
  <c r="I26" i="53" s="1"/>
  <c r="I25" i="53"/>
  <c r="G25" i="53"/>
  <c r="F25" i="53"/>
  <c r="H25" i="53" s="1"/>
  <c r="H24" i="53"/>
  <c r="G24" i="53"/>
  <c r="I24" i="53" s="1"/>
  <c r="F24" i="53"/>
  <c r="G23" i="53"/>
  <c r="I23" i="53" s="1"/>
  <c r="F23" i="53"/>
  <c r="H23" i="53" s="1"/>
  <c r="G22" i="53"/>
  <c r="F22" i="53"/>
  <c r="I22" i="53" s="1"/>
  <c r="I21" i="53"/>
  <c r="G21" i="53"/>
  <c r="F21" i="53"/>
  <c r="H21" i="53" s="1"/>
  <c r="H20" i="53"/>
  <c r="G20" i="53"/>
  <c r="I20" i="53" s="1"/>
  <c r="F20" i="53"/>
  <c r="G19" i="53"/>
  <c r="I19" i="53" s="1"/>
  <c r="F19" i="53"/>
  <c r="H19" i="53" s="1"/>
  <c r="G18" i="53"/>
  <c r="F18" i="53"/>
  <c r="I18" i="53" s="1"/>
  <c r="I17" i="53"/>
  <c r="G17" i="53"/>
  <c r="F17" i="53"/>
  <c r="H17" i="53" s="1"/>
  <c r="H16" i="53"/>
  <c r="G16" i="53"/>
  <c r="I16" i="53" s="1"/>
  <c r="F16" i="53"/>
  <c r="G15" i="53"/>
  <c r="I15" i="53" s="1"/>
  <c r="F15" i="53"/>
  <c r="H15" i="53" s="1"/>
  <c r="G14" i="53"/>
  <c r="F14" i="53"/>
  <c r="I14" i="53" s="1"/>
  <c r="I13" i="53"/>
  <c r="G13" i="53"/>
  <c r="F13" i="53"/>
  <c r="H13" i="53" s="1"/>
  <c r="H12" i="53"/>
  <c r="G12" i="53"/>
  <c r="I12" i="53" s="1"/>
  <c r="F12" i="53"/>
  <c r="G11" i="53"/>
  <c r="I11" i="53" s="1"/>
  <c r="F11" i="53"/>
  <c r="H11" i="53" s="1"/>
  <c r="G10" i="53"/>
  <c r="F10" i="53"/>
  <c r="I10" i="53" s="1"/>
  <c r="I9" i="53"/>
  <c r="G9" i="53"/>
  <c r="G36" i="53" s="1"/>
  <c r="F9" i="53"/>
  <c r="H9" i="53" s="1"/>
  <c r="E40" i="52"/>
  <c r="D40" i="52"/>
  <c r="C40" i="52"/>
  <c r="G39" i="52"/>
  <c r="I39" i="52" s="1"/>
  <c r="F39" i="52"/>
  <c r="H39" i="52" s="1"/>
  <c r="G38" i="52"/>
  <c r="I38" i="52" s="1"/>
  <c r="F38" i="52"/>
  <c r="H38" i="52" s="1"/>
  <c r="G37" i="52"/>
  <c r="F37" i="52"/>
  <c r="H37" i="52" s="1"/>
  <c r="H36" i="52"/>
  <c r="G36" i="52"/>
  <c r="I36" i="52" s="1"/>
  <c r="F36" i="52"/>
  <c r="G35" i="52"/>
  <c r="I35" i="52" s="1"/>
  <c r="F35" i="52"/>
  <c r="H35" i="52" s="1"/>
  <c r="G34" i="52"/>
  <c r="I34" i="52" s="1"/>
  <c r="F34" i="52"/>
  <c r="H34" i="52" s="1"/>
  <c r="I33" i="52"/>
  <c r="G33" i="52"/>
  <c r="F33" i="52"/>
  <c r="H33" i="52" s="1"/>
  <c r="H32" i="52"/>
  <c r="G32" i="52"/>
  <c r="I32" i="52" s="1"/>
  <c r="F32" i="52"/>
  <c r="G31" i="52"/>
  <c r="I31" i="52" s="1"/>
  <c r="F31" i="52"/>
  <c r="H31" i="52" s="1"/>
  <c r="G30" i="52"/>
  <c r="I30" i="52" s="1"/>
  <c r="F30" i="52"/>
  <c r="H30" i="52" s="1"/>
  <c r="I29" i="52"/>
  <c r="G29" i="52"/>
  <c r="F29" i="52"/>
  <c r="H29" i="52" s="1"/>
  <c r="H28" i="52"/>
  <c r="G28" i="52"/>
  <c r="I28" i="52" s="1"/>
  <c r="F28" i="52"/>
  <c r="G27" i="52"/>
  <c r="I27" i="52" s="1"/>
  <c r="F27" i="52"/>
  <c r="H27" i="52" s="1"/>
  <c r="G26" i="52"/>
  <c r="I26" i="52" s="1"/>
  <c r="F26" i="52"/>
  <c r="H26" i="52" s="1"/>
  <c r="I25" i="52"/>
  <c r="G25" i="52"/>
  <c r="F25" i="52"/>
  <c r="H25" i="52" s="1"/>
  <c r="H24" i="52"/>
  <c r="G24" i="52"/>
  <c r="I24" i="52" s="1"/>
  <c r="F24" i="52"/>
  <c r="G23" i="52"/>
  <c r="I23" i="52" s="1"/>
  <c r="F23" i="52"/>
  <c r="H23" i="52" s="1"/>
  <c r="G22" i="52"/>
  <c r="I22" i="52" s="1"/>
  <c r="F22" i="52"/>
  <c r="H22" i="52" s="1"/>
  <c r="I21" i="52"/>
  <c r="G21" i="52"/>
  <c r="F21" i="52"/>
  <c r="H21" i="52" s="1"/>
  <c r="H20" i="52"/>
  <c r="G20" i="52"/>
  <c r="I20" i="52" s="1"/>
  <c r="F20" i="52"/>
  <c r="G19" i="52"/>
  <c r="I19" i="52" s="1"/>
  <c r="F19" i="52"/>
  <c r="H19" i="52" s="1"/>
  <c r="G18" i="52"/>
  <c r="I18" i="52" s="1"/>
  <c r="F18" i="52"/>
  <c r="H18" i="52" s="1"/>
  <c r="I17" i="52"/>
  <c r="G17" i="52"/>
  <c r="F17" i="52"/>
  <c r="H17" i="52" s="1"/>
  <c r="H16" i="52"/>
  <c r="G16" i="52"/>
  <c r="I16" i="52" s="1"/>
  <c r="F16" i="52"/>
  <c r="G15" i="52"/>
  <c r="I15" i="52" s="1"/>
  <c r="F15" i="52"/>
  <c r="H15" i="52" s="1"/>
  <c r="G14" i="52"/>
  <c r="I14" i="52" s="1"/>
  <c r="F14" i="52"/>
  <c r="H14" i="52" s="1"/>
  <c r="I13" i="52"/>
  <c r="G13" i="52"/>
  <c r="F13" i="52"/>
  <c r="H13" i="52" s="1"/>
  <c r="H12" i="52"/>
  <c r="G12" i="52"/>
  <c r="I12" i="52" s="1"/>
  <c r="F12" i="52"/>
  <c r="G11" i="52"/>
  <c r="I11" i="52" s="1"/>
  <c r="F11" i="52"/>
  <c r="H11" i="52" s="1"/>
  <c r="G10" i="52"/>
  <c r="I10" i="52" s="1"/>
  <c r="F10" i="52"/>
  <c r="H10" i="52" s="1"/>
  <c r="I9" i="52"/>
  <c r="G9" i="52"/>
  <c r="G40" i="52" s="1"/>
  <c r="F9" i="52"/>
  <c r="H9" i="52" s="1"/>
  <c r="E38" i="51"/>
  <c r="D38" i="51"/>
  <c r="C38" i="51"/>
  <c r="G37" i="51"/>
  <c r="I37" i="51" s="1"/>
  <c r="F37" i="51"/>
  <c r="H37" i="51" s="1"/>
  <c r="G36" i="51"/>
  <c r="I36" i="51" s="1"/>
  <c r="F36" i="51"/>
  <c r="H36" i="51" s="1"/>
  <c r="I35" i="51"/>
  <c r="G35" i="51"/>
  <c r="H35" i="51" s="1"/>
  <c r="F35" i="51"/>
  <c r="H34" i="51"/>
  <c r="G34" i="51"/>
  <c r="I34" i="51" s="1"/>
  <c r="F34" i="51"/>
  <c r="G33" i="51"/>
  <c r="I33" i="51" s="1"/>
  <c r="F33" i="51"/>
  <c r="H33" i="51" s="1"/>
  <c r="G32" i="51"/>
  <c r="I32" i="51" s="1"/>
  <c r="F32" i="51"/>
  <c r="H32" i="51" s="1"/>
  <c r="I31" i="51"/>
  <c r="G31" i="51"/>
  <c r="H31" i="51" s="1"/>
  <c r="F31" i="51"/>
  <c r="H30" i="51"/>
  <c r="G30" i="51"/>
  <c r="I30" i="51" s="1"/>
  <c r="F30" i="51"/>
  <c r="G29" i="51"/>
  <c r="I29" i="51" s="1"/>
  <c r="F29" i="51"/>
  <c r="H29" i="51" s="1"/>
  <c r="G28" i="51"/>
  <c r="I28" i="51" s="1"/>
  <c r="F28" i="51"/>
  <c r="H28" i="51" s="1"/>
  <c r="I27" i="51"/>
  <c r="G27" i="51"/>
  <c r="H27" i="51" s="1"/>
  <c r="F27" i="51"/>
  <c r="H26" i="51"/>
  <c r="G26" i="51"/>
  <c r="I26" i="51" s="1"/>
  <c r="F26" i="51"/>
  <c r="G25" i="51"/>
  <c r="I25" i="51" s="1"/>
  <c r="F25" i="51"/>
  <c r="H25" i="51" s="1"/>
  <c r="G24" i="51"/>
  <c r="I24" i="51" s="1"/>
  <c r="F24" i="51"/>
  <c r="H24" i="51" s="1"/>
  <c r="I23" i="51"/>
  <c r="G23" i="51"/>
  <c r="H23" i="51" s="1"/>
  <c r="F23" i="51"/>
  <c r="H22" i="51"/>
  <c r="G22" i="51"/>
  <c r="I22" i="51" s="1"/>
  <c r="F22" i="51"/>
  <c r="G21" i="51"/>
  <c r="I21" i="51" s="1"/>
  <c r="F21" i="51"/>
  <c r="H21" i="51" s="1"/>
  <c r="G20" i="51"/>
  <c r="I20" i="51" s="1"/>
  <c r="F20" i="51"/>
  <c r="H20" i="51" s="1"/>
  <c r="I19" i="51"/>
  <c r="G19" i="51"/>
  <c r="H19" i="51" s="1"/>
  <c r="F19" i="51"/>
  <c r="H18" i="51"/>
  <c r="G18" i="51"/>
  <c r="I18" i="51" s="1"/>
  <c r="F18" i="51"/>
  <c r="G17" i="51"/>
  <c r="I17" i="51" s="1"/>
  <c r="F17" i="51"/>
  <c r="H17" i="51" s="1"/>
  <c r="G16" i="51"/>
  <c r="I16" i="51" s="1"/>
  <c r="F16" i="51"/>
  <c r="H16" i="51" s="1"/>
  <c r="I15" i="51"/>
  <c r="G15" i="51"/>
  <c r="H15" i="51" s="1"/>
  <c r="F15" i="51"/>
  <c r="H14" i="51"/>
  <c r="G14" i="51"/>
  <c r="I14" i="51" s="1"/>
  <c r="F14" i="51"/>
  <c r="G13" i="51"/>
  <c r="I13" i="51" s="1"/>
  <c r="F13" i="51"/>
  <c r="H13" i="51" s="1"/>
  <c r="G12" i="51"/>
  <c r="I12" i="51" s="1"/>
  <c r="F12" i="51"/>
  <c r="H12" i="51" s="1"/>
  <c r="I11" i="51"/>
  <c r="G11" i="51"/>
  <c r="H11" i="51" s="1"/>
  <c r="F11" i="51"/>
  <c r="H10" i="51"/>
  <c r="G10" i="51"/>
  <c r="I10" i="51" s="1"/>
  <c r="F10" i="51"/>
  <c r="G9" i="51"/>
  <c r="G38" i="51" s="1"/>
  <c r="F9" i="51"/>
  <c r="F38" i="51" s="1"/>
  <c r="E40" i="50"/>
  <c r="D40" i="50"/>
  <c r="C40" i="50"/>
  <c r="G39" i="50"/>
  <c r="I39" i="50" s="1"/>
  <c r="F39" i="50"/>
  <c r="H39" i="50" s="1"/>
  <c r="G38" i="50"/>
  <c r="I38" i="50" s="1"/>
  <c r="F38" i="50"/>
  <c r="H38" i="50" s="1"/>
  <c r="I37" i="50"/>
  <c r="G37" i="50"/>
  <c r="F37" i="50"/>
  <c r="H37" i="50" s="1"/>
  <c r="H36" i="50"/>
  <c r="G36" i="50"/>
  <c r="I36" i="50" s="1"/>
  <c r="F36" i="50"/>
  <c r="G35" i="50"/>
  <c r="I35" i="50" s="1"/>
  <c r="F35" i="50"/>
  <c r="H35" i="50" s="1"/>
  <c r="G34" i="50"/>
  <c r="I34" i="50" s="1"/>
  <c r="F34" i="50"/>
  <c r="H34" i="50" s="1"/>
  <c r="I33" i="50"/>
  <c r="G33" i="50"/>
  <c r="F33" i="50"/>
  <c r="H33" i="50" s="1"/>
  <c r="H32" i="50"/>
  <c r="G32" i="50"/>
  <c r="I32" i="50" s="1"/>
  <c r="F32" i="50"/>
  <c r="G31" i="50"/>
  <c r="I31" i="50" s="1"/>
  <c r="F31" i="50"/>
  <c r="H31" i="50" s="1"/>
  <c r="G30" i="50"/>
  <c r="I30" i="50" s="1"/>
  <c r="F30" i="50"/>
  <c r="H30" i="50" s="1"/>
  <c r="I29" i="50"/>
  <c r="G29" i="50"/>
  <c r="F29" i="50"/>
  <c r="H29" i="50" s="1"/>
  <c r="H28" i="50"/>
  <c r="G28" i="50"/>
  <c r="I28" i="50" s="1"/>
  <c r="F28" i="50"/>
  <c r="G27" i="50"/>
  <c r="I27" i="50" s="1"/>
  <c r="F27" i="50"/>
  <c r="H27" i="50" s="1"/>
  <c r="G26" i="50"/>
  <c r="I26" i="50" s="1"/>
  <c r="F26" i="50"/>
  <c r="H26" i="50" s="1"/>
  <c r="I25" i="50"/>
  <c r="G25" i="50"/>
  <c r="F25" i="50"/>
  <c r="H25" i="50" s="1"/>
  <c r="H24" i="50"/>
  <c r="G24" i="50"/>
  <c r="I24" i="50" s="1"/>
  <c r="F24" i="50"/>
  <c r="G23" i="50"/>
  <c r="I23" i="50" s="1"/>
  <c r="F23" i="50"/>
  <c r="H23" i="50" s="1"/>
  <c r="G22" i="50"/>
  <c r="I22" i="50" s="1"/>
  <c r="F22" i="50"/>
  <c r="H22" i="50" s="1"/>
  <c r="I21" i="50"/>
  <c r="G21" i="50"/>
  <c r="F21" i="50"/>
  <c r="H21" i="50" s="1"/>
  <c r="G20" i="50"/>
  <c r="H20" i="50" s="1"/>
  <c r="F20" i="50"/>
  <c r="G19" i="50"/>
  <c r="I19" i="50" s="1"/>
  <c r="F19" i="50"/>
  <c r="H19" i="50" s="1"/>
  <c r="G18" i="50"/>
  <c r="I18" i="50" s="1"/>
  <c r="F18" i="50"/>
  <c r="H18" i="50" s="1"/>
  <c r="I17" i="50"/>
  <c r="G17" i="50"/>
  <c r="F17" i="50"/>
  <c r="H17" i="50" s="1"/>
  <c r="G16" i="50"/>
  <c r="H16" i="50" s="1"/>
  <c r="F16" i="50"/>
  <c r="G15" i="50"/>
  <c r="I15" i="50" s="1"/>
  <c r="F15" i="50"/>
  <c r="H15" i="50" s="1"/>
  <c r="G14" i="50"/>
  <c r="I14" i="50" s="1"/>
  <c r="F14" i="50"/>
  <c r="H14" i="50" s="1"/>
  <c r="I13" i="50"/>
  <c r="G13" i="50"/>
  <c r="F13" i="50"/>
  <c r="H13" i="50" s="1"/>
  <c r="G12" i="50"/>
  <c r="I12" i="50" s="1"/>
  <c r="F12" i="50"/>
  <c r="G11" i="50"/>
  <c r="I11" i="50" s="1"/>
  <c r="F11" i="50"/>
  <c r="H11" i="50" s="1"/>
  <c r="G10" i="50"/>
  <c r="I10" i="50" s="1"/>
  <c r="F10" i="50"/>
  <c r="H10" i="50" s="1"/>
  <c r="I9" i="50"/>
  <c r="G9" i="50"/>
  <c r="G40" i="50" s="1"/>
  <c r="F9" i="50"/>
  <c r="H9" i="50" s="1"/>
  <c r="E39" i="49"/>
  <c r="D39" i="49"/>
  <c r="C39" i="49"/>
  <c r="G38" i="49"/>
  <c r="I38" i="49" s="1"/>
  <c r="F38" i="49"/>
  <c r="H38" i="49" s="1"/>
  <c r="G37" i="49"/>
  <c r="I37" i="49" s="1"/>
  <c r="F37" i="49"/>
  <c r="H37" i="49" s="1"/>
  <c r="I36" i="49"/>
  <c r="G36" i="49"/>
  <c r="F36" i="49"/>
  <c r="H36" i="49" s="1"/>
  <c r="H35" i="49"/>
  <c r="G35" i="49"/>
  <c r="I35" i="49" s="1"/>
  <c r="F35" i="49"/>
  <c r="G34" i="49"/>
  <c r="I34" i="49" s="1"/>
  <c r="F34" i="49"/>
  <c r="H34" i="49" s="1"/>
  <c r="G33" i="49"/>
  <c r="I33" i="49" s="1"/>
  <c r="F33" i="49"/>
  <c r="H33" i="49" s="1"/>
  <c r="I32" i="49"/>
  <c r="G32" i="49"/>
  <c r="F32" i="49"/>
  <c r="H32" i="49" s="1"/>
  <c r="H31" i="49"/>
  <c r="G31" i="49"/>
  <c r="I31" i="49" s="1"/>
  <c r="F31" i="49"/>
  <c r="G30" i="49"/>
  <c r="I30" i="49" s="1"/>
  <c r="F30" i="49"/>
  <c r="H30" i="49" s="1"/>
  <c r="G29" i="49"/>
  <c r="I29" i="49" s="1"/>
  <c r="F29" i="49"/>
  <c r="H29" i="49" s="1"/>
  <c r="I28" i="49"/>
  <c r="G28" i="49"/>
  <c r="F28" i="49"/>
  <c r="H28" i="49" s="1"/>
  <c r="H27" i="49"/>
  <c r="G27" i="49"/>
  <c r="I27" i="49" s="1"/>
  <c r="F27" i="49"/>
  <c r="G26" i="49"/>
  <c r="I26" i="49" s="1"/>
  <c r="F26" i="49"/>
  <c r="H26" i="49" s="1"/>
  <c r="G25" i="49"/>
  <c r="I25" i="49" s="1"/>
  <c r="F25" i="49"/>
  <c r="H25" i="49" s="1"/>
  <c r="I24" i="49"/>
  <c r="G24" i="49"/>
  <c r="F24" i="49"/>
  <c r="H24" i="49" s="1"/>
  <c r="H23" i="49"/>
  <c r="G23" i="49"/>
  <c r="I23" i="49" s="1"/>
  <c r="F23" i="49"/>
  <c r="G22" i="49"/>
  <c r="I22" i="49" s="1"/>
  <c r="F22" i="49"/>
  <c r="H22" i="49" s="1"/>
  <c r="G21" i="49"/>
  <c r="I21" i="49" s="1"/>
  <c r="F21" i="49"/>
  <c r="H21" i="49" s="1"/>
  <c r="I20" i="49"/>
  <c r="G20" i="49"/>
  <c r="F20" i="49"/>
  <c r="H20" i="49" s="1"/>
  <c r="H19" i="49"/>
  <c r="G19" i="49"/>
  <c r="I19" i="49" s="1"/>
  <c r="F19" i="49"/>
  <c r="G18" i="49"/>
  <c r="I18" i="49" s="1"/>
  <c r="F18" i="49"/>
  <c r="H18" i="49" s="1"/>
  <c r="G17" i="49"/>
  <c r="I17" i="49" s="1"/>
  <c r="F17" i="49"/>
  <c r="H17" i="49" s="1"/>
  <c r="I16" i="49"/>
  <c r="G16" i="49"/>
  <c r="F16" i="49"/>
  <c r="H16" i="49" s="1"/>
  <c r="H15" i="49"/>
  <c r="G15" i="49"/>
  <c r="I15" i="49" s="1"/>
  <c r="F15" i="49"/>
  <c r="G14" i="49"/>
  <c r="I14" i="49" s="1"/>
  <c r="F14" i="49"/>
  <c r="H14" i="49" s="1"/>
  <c r="G13" i="49"/>
  <c r="I13" i="49" s="1"/>
  <c r="F13" i="49"/>
  <c r="H13" i="49" s="1"/>
  <c r="I12" i="49"/>
  <c r="G12" i="49"/>
  <c r="F12" i="49"/>
  <c r="H12" i="49" s="1"/>
  <c r="H11" i="49"/>
  <c r="G11" i="49"/>
  <c r="I11" i="49" s="1"/>
  <c r="F11" i="49"/>
  <c r="G10" i="49"/>
  <c r="I10" i="49" s="1"/>
  <c r="F10" i="49"/>
  <c r="H10" i="49" s="1"/>
  <c r="G9" i="49"/>
  <c r="G39" i="49" s="1"/>
  <c r="F9" i="49"/>
  <c r="F39" i="49" s="1"/>
  <c r="E40" i="48"/>
  <c r="D40" i="48"/>
  <c r="C40" i="48"/>
  <c r="G39" i="48"/>
  <c r="I39" i="48" s="1"/>
  <c r="F39" i="48"/>
  <c r="H39" i="48" s="1"/>
  <c r="G38" i="48"/>
  <c r="I38" i="48" s="1"/>
  <c r="F38" i="48"/>
  <c r="H38" i="48" s="1"/>
  <c r="I37" i="48"/>
  <c r="G37" i="48"/>
  <c r="F37" i="48"/>
  <c r="H37" i="48" s="1"/>
  <c r="G36" i="48"/>
  <c r="I36" i="48" s="1"/>
  <c r="F36" i="48"/>
  <c r="H36" i="48" s="1"/>
  <c r="G35" i="48"/>
  <c r="I35" i="48" s="1"/>
  <c r="F35" i="48"/>
  <c r="H35" i="48" s="1"/>
  <c r="G34" i="48"/>
  <c r="I34" i="48" s="1"/>
  <c r="F34" i="48"/>
  <c r="H34" i="48" s="1"/>
  <c r="I33" i="48"/>
  <c r="G33" i="48"/>
  <c r="F33" i="48"/>
  <c r="H33" i="48" s="1"/>
  <c r="G32" i="48"/>
  <c r="I32" i="48" s="1"/>
  <c r="F32" i="48"/>
  <c r="H32" i="48" s="1"/>
  <c r="G31" i="48"/>
  <c r="I31" i="48" s="1"/>
  <c r="F31" i="48"/>
  <c r="H31" i="48" s="1"/>
  <c r="G30" i="48"/>
  <c r="I30" i="48" s="1"/>
  <c r="F30" i="48"/>
  <c r="H30" i="48" s="1"/>
  <c r="I29" i="48"/>
  <c r="G29" i="48"/>
  <c r="F29" i="48"/>
  <c r="H29" i="48" s="1"/>
  <c r="G28" i="48"/>
  <c r="I28" i="48" s="1"/>
  <c r="F28" i="48"/>
  <c r="H28" i="48" s="1"/>
  <c r="G27" i="48"/>
  <c r="I27" i="48" s="1"/>
  <c r="F27" i="48"/>
  <c r="H27" i="48" s="1"/>
  <c r="G26" i="48"/>
  <c r="I26" i="48" s="1"/>
  <c r="F26" i="48"/>
  <c r="H26" i="48" s="1"/>
  <c r="I25" i="48"/>
  <c r="G25" i="48"/>
  <c r="F25" i="48"/>
  <c r="H25" i="48" s="1"/>
  <c r="G24" i="48"/>
  <c r="I24" i="48" s="1"/>
  <c r="F24" i="48"/>
  <c r="H24" i="48" s="1"/>
  <c r="G23" i="48"/>
  <c r="I23" i="48" s="1"/>
  <c r="F23" i="48"/>
  <c r="H23" i="48" s="1"/>
  <c r="G22" i="48"/>
  <c r="I22" i="48" s="1"/>
  <c r="F22" i="48"/>
  <c r="H22" i="48" s="1"/>
  <c r="I21" i="48"/>
  <c r="G21" i="48"/>
  <c r="F21" i="48"/>
  <c r="H21" i="48" s="1"/>
  <c r="G20" i="48"/>
  <c r="I20" i="48" s="1"/>
  <c r="F20" i="48"/>
  <c r="H20" i="48" s="1"/>
  <c r="G19" i="48"/>
  <c r="I19" i="48" s="1"/>
  <c r="F19" i="48"/>
  <c r="H19" i="48" s="1"/>
  <c r="G18" i="48"/>
  <c r="I18" i="48" s="1"/>
  <c r="F18" i="48"/>
  <c r="H18" i="48" s="1"/>
  <c r="I17" i="48"/>
  <c r="G17" i="48"/>
  <c r="F17" i="48"/>
  <c r="H17" i="48" s="1"/>
  <c r="G16" i="48"/>
  <c r="I16" i="48" s="1"/>
  <c r="F16" i="48"/>
  <c r="H16" i="48" s="1"/>
  <c r="G15" i="48"/>
  <c r="I15" i="48" s="1"/>
  <c r="F15" i="48"/>
  <c r="H15" i="48" s="1"/>
  <c r="G14" i="48"/>
  <c r="I14" i="48" s="1"/>
  <c r="F14" i="48"/>
  <c r="H14" i="48" s="1"/>
  <c r="I13" i="48"/>
  <c r="G13" i="48"/>
  <c r="F13" i="48"/>
  <c r="H13" i="48" s="1"/>
  <c r="G12" i="48"/>
  <c r="I12" i="48" s="1"/>
  <c r="F12" i="48"/>
  <c r="H12" i="48" s="1"/>
  <c r="G11" i="48"/>
  <c r="I11" i="48" s="1"/>
  <c r="F11" i="48"/>
  <c r="H11" i="48" s="1"/>
  <c r="G10" i="48"/>
  <c r="G40" i="48" s="1"/>
  <c r="F10" i="48"/>
  <c r="H10" i="48" s="1"/>
  <c r="I9" i="48"/>
  <c r="G9" i="48"/>
  <c r="F9" i="48"/>
  <c r="H9" i="48" s="1"/>
  <c r="E40" i="47"/>
  <c r="D40" i="47"/>
  <c r="C40" i="47"/>
  <c r="G39" i="47"/>
  <c r="I39" i="47" s="1"/>
  <c r="F39" i="47"/>
  <c r="H39" i="47" s="1"/>
  <c r="G38" i="47"/>
  <c r="I38" i="47" s="1"/>
  <c r="F38" i="47"/>
  <c r="H38" i="47" s="1"/>
  <c r="I37" i="47"/>
  <c r="H37" i="47"/>
  <c r="G37" i="47"/>
  <c r="F37" i="47"/>
  <c r="H36" i="47"/>
  <c r="G36" i="47"/>
  <c r="I36" i="47" s="1"/>
  <c r="F36" i="47"/>
  <c r="G35" i="47"/>
  <c r="I35" i="47" s="1"/>
  <c r="F35" i="47"/>
  <c r="H35" i="47" s="1"/>
  <c r="G34" i="47"/>
  <c r="I34" i="47" s="1"/>
  <c r="F34" i="47"/>
  <c r="H34" i="47" s="1"/>
  <c r="I33" i="47"/>
  <c r="H33" i="47"/>
  <c r="G33" i="47"/>
  <c r="F33" i="47"/>
  <c r="H32" i="47"/>
  <c r="G32" i="47"/>
  <c r="I32" i="47" s="1"/>
  <c r="F32" i="47"/>
  <c r="G31" i="47"/>
  <c r="I31" i="47" s="1"/>
  <c r="F31" i="47"/>
  <c r="H31" i="47" s="1"/>
  <c r="G30" i="47"/>
  <c r="I30" i="47" s="1"/>
  <c r="F30" i="47"/>
  <c r="H30" i="47" s="1"/>
  <c r="I29" i="47"/>
  <c r="H29" i="47"/>
  <c r="G29" i="47"/>
  <c r="F29" i="47"/>
  <c r="H28" i="47"/>
  <c r="G28" i="47"/>
  <c r="I28" i="47" s="1"/>
  <c r="F28" i="47"/>
  <c r="G27" i="47"/>
  <c r="I27" i="47" s="1"/>
  <c r="F27" i="47"/>
  <c r="H27" i="47" s="1"/>
  <c r="G26" i="47"/>
  <c r="I26" i="47" s="1"/>
  <c r="F26" i="47"/>
  <c r="H26" i="47" s="1"/>
  <c r="I25" i="47"/>
  <c r="H25" i="47"/>
  <c r="G25" i="47"/>
  <c r="F25" i="47"/>
  <c r="H24" i="47"/>
  <c r="G24" i="47"/>
  <c r="I24" i="47" s="1"/>
  <c r="F24" i="47"/>
  <c r="G23" i="47"/>
  <c r="I23" i="47" s="1"/>
  <c r="F23" i="47"/>
  <c r="H23" i="47" s="1"/>
  <c r="G22" i="47"/>
  <c r="I22" i="47" s="1"/>
  <c r="F22" i="47"/>
  <c r="H22" i="47" s="1"/>
  <c r="I21" i="47"/>
  <c r="H21" i="47"/>
  <c r="G21" i="47"/>
  <c r="F21" i="47"/>
  <c r="G20" i="47"/>
  <c r="H20" i="47" s="1"/>
  <c r="F20" i="47"/>
  <c r="G19" i="47"/>
  <c r="I19" i="47" s="1"/>
  <c r="F19" i="47"/>
  <c r="H19" i="47" s="1"/>
  <c r="G18" i="47"/>
  <c r="I18" i="47" s="1"/>
  <c r="F18" i="47"/>
  <c r="H18" i="47" s="1"/>
  <c r="I17" i="47"/>
  <c r="H17" i="47"/>
  <c r="G17" i="47"/>
  <c r="F17" i="47"/>
  <c r="G16" i="47"/>
  <c r="I16" i="47" s="1"/>
  <c r="F16" i="47"/>
  <c r="G15" i="47"/>
  <c r="I15" i="47" s="1"/>
  <c r="F15" i="47"/>
  <c r="H15" i="47" s="1"/>
  <c r="G14" i="47"/>
  <c r="I14" i="47" s="1"/>
  <c r="F14" i="47"/>
  <c r="H14" i="47" s="1"/>
  <c r="I13" i="47"/>
  <c r="H13" i="47"/>
  <c r="G13" i="47"/>
  <c r="F13" i="47"/>
  <c r="G12" i="47"/>
  <c r="I12" i="47" s="1"/>
  <c r="F12" i="47"/>
  <c r="G11" i="47"/>
  <c r="I11" i="47" s="1"/>
  <c r="F11" i="47"/>
  <c r="H11" i="47" s="1"/>
  <c r="G10" i="47"/>
  <c r="I10" i="47" s="1"/>
  <c r="F10" i="47"/>
  <c r="H10" i="47" s="1"/>
  <c r="I9" i="47"/>
  <c r="H9" i="47"/>
  <c r="G9" i="47"/>
  <c r="G40" i="47" s="1"/>
  <c r="F9" i="47"/>
  <c r="F40" i="47" s="1"/>
  <c r="E40" i="46"/>
  <c r="D40" i="46"/>
  <c r="C40" i="46"/>
  <c r="G39" i="46"/>
  <c r="I39" i="46" s="1"/>
  <c r="F39" i="46"/>
  <c r="H39" i="46" s="1"/>
  <c r="G38" i="46"/>
  <c r="I38" i="46" s="1"/>
  <c r="F38" i="46"/>
  <c r="H38" i="46" s="1"/>
  <c r="I37" i="46"/>
  <c r="G37" i="46"/>
  <c r="F37" i="46"/>
  <c r="H37" i="46" s="1"/>
  <c r="G36" i="46"/>
  <c r="I36" i="46" s="1"/>
  <c r="F36" i="46"/>
  <c r="H36" i="46" s="1"/>
  <c r="G35" i="46"/>
  <c r="I35" i="46" s="1"/>
  <c r="F35" i="46"/>
  <c r="H35" i="46" s="1"/>
  <c r="G34" i="46"/>
  <c r="I34" i="46" s="1"/>
  <c r="F34" i="46"/>
  <c r="H34" i="46" s="1"/>
  <c r="I33" i="46"/>
  <c r="G33" i="46"/>
  <c r="F33" i="46"/>
  <c r="H33" i="46" s="1"/>
  <c r="G32" i="46"/>
  <c r="I32" i="46" s="1"/>
  <c r="F32" i="46"/>
  <c r="H32" i="46" s="1"/>
  <c r="G31" i="46"/>
  <c r="I31" i="46" s="1"/>
  <c r="F31" i="46"/>
  <c r="H31" i="46" s="1"/>
  <c r="G30" i="46"/>
  <c r="I30" i="46" s="1"/>
  <c r="F30" i="46"/>
  <c r="H30" i="46" s="1"/>
  <c r="I29" i="46"/>
  <c r="G29" i="46"/>
  <c r="F29" i="46"/>
  <c r="H29" i="46" s="1"/>
  <c r="G28" i="46"/>
  <c r="I28" i="46" s="1"/>
  <c r="F28" i="46"/>
  <c r="H28" i="46" s="1"/>
  <c r="G27" i="46"/>
  <c r="I27" i="46" s="1"/>
  <c r="F27" i="46"/>
  <c r="H27" i="46" s="1"/>
  <c r="G26" i="46"/>
  <c r="I26" i="46" s="1"/>
  <c r="F26" i="46"/>
  <c r="H26" i="46" s="1"/>
  <c r="I25" i="46"/>
  <c r="G25" i="46"/>
  <c r="F25" i="46"/>
  <c r="H25" i="46" s="1"/>
  <c r="G24" i="46"/>
  <c r="I24" i="46" s="1"/>
  <c r="F24" i="46"/>
  <c r="H24" i="46" s="1"/>
  <c r="G23" i="46"/>
  <c r="I23" i="46" s="1"/>
  <c r="F23" i="46"/>
  <c r="H23" i="46" s="1"/>
  <c r="G22" i="46"/>
  <c r="I22" i="46" s="1"/>
  <c r="F22" i="46"/>
  <c r="H22" i="46" s="1"/>
  <c r="I21" i="46"/>
  <c r="G21" i="46"/>
  <c r="F21" i="46"/>
  <c r="H21" i="46" s="1"/>
  <c r="G20" i="46"/>
  <c r="I20" i="46" s="1"/>
  <c r="F20" i="46"/>
  <c r="H20" i="46" s="1"/>
  <c r="G19" i="46"/>
  <c r="I19" i="46" s="1"/>
  <c r="F19" i="46"/>
  <c r="H19" i="46" s="1"/>
  <c r="G18" i="46"/>
  <c r="I18" i="46" s="1"/>
  <c r="F18" i="46"/>
  <c r="H18" i="46" s="1"/>
  <c r="I17" i="46"/>
  <c r="G17" i="46"/>
  <c r="F17" i="46"/>
  <c r="H17" i="46" s="1"/>
  <c r="G16" i="46"/>
  <c r="I16" i="46" s="1"/>
  <c r="F16" i="46"/>
  <c r="H16" i="46" s="1"/>
  <c r="G15" i="46"/>
  <c r="I15" i="46" s="1"/>
  <c r="F15" i="46"/>
  <c r="H15" i="46" s="1"/>
  <c r="G14" i="46"/>
  <c r="I14" i="46" s="1"/>
  <c r="F14" i="46"/>
  <c r="H14" i="46" s="1"/>
  <c r="I13" i="46"/>
  <c r="G13" i="46"/>
  <c r="F13" i="46"/>
  <c r="H13" i="46" s="1"/>
  <c r="G12" i="46"/>
  <c r="I12" i="46" s="1"/>
  <c r="F12" i="46"/>
  <c r="H12" i="46" s="1"/>
  <c r="G11" i="46"/>
  <c r="I11" i="46" s="1"/>
  <c r="F11" i="46"/>
  <c r="H11" i="46" s="1"/>
  <c r="G10" i="46"/>
  <c r="I10" i="46" s="1"/>
  <c r="F10" i="46"/>
  <c r="H10" i="46" s="1"/>
  <c r="I9" i="46"/>
  <c r="G9" i="46"/>
  <c r="G40" i="46" s="1"/>
  <c r="F9" i="46"/>
  <c r="H9" i="46" s="1"/>
  <c r="C6" i="6" l="1"/>
  <c r="H6" i="6"/>
  <c r="I6" i="6"/>
  <c r="J6" i="6"/>
  <c r="B10" i="6"/>
  <c r="D10" i="6"/>
  <c r="H10" i="6"/>
  <c r="I10" i="6"/>
  <c r="J10" i="6"/>
  <c r="K10" i="6"/>
  <c r="L10" i="6"/>
  <c r="M10" i="6"/>
  <c r="D6" i="6"/>
  <c r="E6" i="6"/>
  <c r="E10" i="6"/>
  <c r="F6" i="6"/>
  <c r="F10" i="6"/>
  <c r="G6" i="6"/>
  <c r="G10" i="6"/>
  <c r="H40" i="57"/>
  <c r="I40" i="57"/>
  <c r="F40" i="57"/>
  <c r="H40" i="56"/>
  <c r="I40" i="56"/>
  <c r="F40" i="56"/>
  <c r="I40" i="55"/>
  <c r="H40" i="55"/>
  <c r="F40" i="55"/>
  <c r="H41" i="54"/>
  <c r="H46" i="54" s="1"/>
  <c r="I9" i="54"/>
  <c r="I46" i="54" s="1"/>
  <c r="I36" i="53"/>
  <c r="H10" i="53"/>
  <c r="H36" i="53" s="1"/>
  <c r="H14" i="53"/>
  <c r="H18" i="53"/>
  <c r="H22" i="53"/>
  <c r="H26" i="53"/>
  <c r="H30" i="53"/>
  <c r="F36" i="53"/>
  <c r="H40" i="52"/>
  <c r="I40" i="52"/>
  <c r="I37" i="52"/>
  <c r="F40" i="52"/>
  <c r="H9" i="51"/>
  <c r="H38" i="51" s="1"/>
  <c r="I9" i="51"/>
  <c r="I38" i="51" s="1"/>
  <c r="H12" i="50"/>
  <c r="H40" i="50" s="1"/>
  <c r="I16" i="50"/>
  <c r="I40" i="50" s="1"/>
  <c r="I20" i="50"/>
  <c r="F40" i="50"/>
  <c r="H9" i="49"/>
  <c r="H39" i="49" s="1"/>
  <c r="I9" i="49"/>
  <c r="I39" i="49" s="1"/>
  <c r="H40" i="48"/>
  <c r="I10" i="48"/>
  <c r="I40" i="48" s="1"/>
  <c r="F40" i="48"/>
  <c r="H12" i="47"/>
  <c r="H40" i="47" s="1"/>
  <c r="H16" i="47"/>
  <c r="I20" i="47"/>
  <c r="I40" i="47" s="1"/>
  <c r="H40" i="46"/>
  <c r="I40" i="46"/>
  <c r="F40" i="46"/>
  <c r="AB26" i="6" l="1"/>
  <c r="AB19" i="6"/>
  <c r="AB18" i="6"/>
  <c r="AB17" i="6"/>
  <c r="AB16" i="6"/>
  <c r="AB15" i="6"/>
  <c r="AB14" i="6"/>
  <c r="AB13" i="6"/>
  <c r="AB9" i="6"/>
  <c r="AB8" i="6"/>
  <c r="AB5" i="6"/>
  <c r="AB3" i="6"/>
  <c r="AA26" i="6"/>
  <c r="AA19" i="6"/>
  <c r="AA18" i="6"/>
  <c r="AA17" i="6"/>
  <c r="AA16" i="6"/>
  <c r="AA15" i="6"/>
  <c r="AA14" i="6"/>
  <c r="AA13" i="6"/>
  <c r="AA9" i="6"/>
  <c r="AA8" i="6"/>
  <c r="AA5" i="6"/>
  <c r="AA3" i="6"/>
  <c r="Z26" i="6"/>
  <c r="Z19" i="6"/>
  <c r="Z18" i="6"/>
  <c r="Z17" i="6"/>
  <c r="Z16" i="6"/>
  <c r="Z15" i="6"/>
  <c r="Z14" i="6"/>
  <c r="Z13" i="6"/>
  <c r="Z9" i="6"/>
  <c r="Z8" i="6"/>
  <c r="Z5" i="6"/>
  <c r="Z3" i="6"/>
  <c r="Y26" i="6"/>
  <c r="Y19" i="6"/>
  <c r="Y18" i="6"/>
  <c r="Y17" i="6"/>
  <c r="Y16" i="6"/>
  <c r="Y15" i="6"/>
  <c r="Y14" i="6"/>
  <c r="Y13" i="6"/>
  <c r="Y9" i="6"/>
  <c r="Y8" i="6"/>
  <c r="Y5" i="6"/>
  <c r="Y3" i="6"/>
  <c r="X26" i="6"/>
  <c r="X19" i="6"/>
  <c r="X18" i="6"/>
  <c r="X17" i="6"/>
  <c r="X16" i="6"/>
  <c r="X15" i="6"/>
  <c r="X14" i="6"/>
  <c r="X13" i="6"/>
  <c r="X9" i="6"/>
  <c r="X8" i="6"/>
  <c r="X5" i="6"/>
  <c r="X3" i="6"/>
  <c r="W26" i="6"/>
  <c r="W19" i="6"/>
  <c r="W18" i="6"/>
  <c r="W17" i="6"/>
  <c r="W16" i="6"/>
  <c r="W15" i="6"/>
  <c r="W14" i="6"/>
  <c r="W13" i="6"/>
  <c r="W9" i="6"/>
  <c r="W8" i="6"/>
  <c r="W5" i="6"/>
  <c r="W3" i="6"/>
  <c r="V26" i="6"/>
  <c r="V19" i="6"/>
  <c r="V18" i="6"/>
  <c r="V17" i="6"/>
  <c r="V16" i="6"/>
  <c r="V15" i="6"/>
  <c r="V14" i="6"/>
  <c r="V13" i="6"/>
  <c r="V9" i="6"/>
  <c r="V8" i="6"/>
  <c r="V5" i="6"/>
  <c r="V3" i="6"/>
  <c r="U26" i="6"/>
  <c r="U19" i="6"/>
  <c r="U18" i="6"/>
  <c r="U17" i="6"/>
  <c r="U16" i="6"/>
  <c r="U15" i="6"/>
  <c r="U14" i="6"/>
  <c r="U13" i="6"/>
  <c r="U9" i="6"/>
  <c r="U8" i="6"/>
  <c r="U5" i="6"/>
  <c r="U3" i="6"/>
  <c r="T26" i="6"/>
  <c r="T19" i="6"/>
  <c r="T18" i="6"/>
  <c r="T17" i="6"/>
  <c r="T16" i="6"/>
  <c r="T15" i="6"/>
  <c r="T14" i="6"/>
  <c r="T13" i="6"/>
  <c r="T9" i="6"/>
  <c r="T8" i="6"/>
  <c r="T5" i="6"/>
  <c r="T3" i="6"/>
  <c r="S26" i="6"/>
  <c r="S19" i="6"/>
  <c r="S18" i="6"/>
  <c r="S17" i="6"/>
  <c r="S16" i="6"/>
  <c r="S15" i="6"/>
  <c r="S14" i="6"/>
  <c r="S13" i="6"/>
  <c r="S9" i="6"/>
  <c r="S8" i="6"/>
  <c r="S5" i="6"/>
  <c r="R26" i="6"/>
  <c r="R19" i="6"/>
  <c r="R18" i="6"/>
  <c r="R17" i="6"/>
  <c r="R16" i="6"/>
  <c r="R15" i="6"/>
  <c r="R14" i="6"/>
  <c r="R13" i="6"/>
  <c r="R9" i="6"/>
  <c r="R8" i="6"/>
  <c r="R5" i="6"/>
  <c r="Q26" i="6"/>
  <c r="Q17" i="6"/>
  <c r="Q18" i="6"/>
  <c r="Q9" i="6"/>
  <c r="Q8" i="6"/>
  <c r="Q16" i="6"/>
  <c r="Q15" i="6"/>
  <c r="Q14" i="6"/>
  <c r="Q19" i="6"/>
  <c r="Q13" i="6"/>
  <c r="Q3" i="6"/>
  <c r="R3" i="6"/>
  <c r="Q5" i="6"/>
  <c r="S3" i="6"/>
  <c r="E43" i="42"/>
  <c r="D43" i="42"/>
  <c r="C43" i="42"/>
  <c r="G42" i="42"/>
  <c r="I42" i="42" s="1"/>
  <c r="F42" i="42"/>
  <c r="H42" i="42" s="1"/>
  <c r="G41" i="42"/>
  <c r="I41" i="42" s="1"/>
  <c r="F41" i="42"/>
  <c r="H41" i="42" s="1"/>
  <c r="I40" i="42"/>
  <c r="G40" i="42"/>
  <c r="F40" i="42"/>
  <c r="H40" i="42" s="1"/>
  <c r="H39" i="42"/>
  <c r="G39" i="42"/>
  <c r="I39" i="42" s="1"/>
  <c r="F39" i="42"/>
  <c r="G38" i="42"/>
  <c r="I38" i="42" s="1"/>
  <c r="F38" i="42"/>
  <c r="H38" i="42" s="1"/>
  <c r="G37" i="42"/>
  <c r="I37" i="42" s="1"/>
  <c r="F37" i="42"/>
  <c r="H37" i="42" s="1"/>
  <c r="I36" i="42"/>
  <c r="G36" i="42"/>
  <c r="F36" i="42"/>
  <c r="H36" i="42" s="1"/>
  <c r="H35" i="42"/>
  <c r="G35" i="42"/>
  <c r="I35" i="42" s="1"/>
  <c r="F35" i="42"/>
  <c r="G34" i="42"/>
  <c r="I34" i="42" s="1"/>
  <c r="F34" i="42"/>
  <c r="H34" i="42" s="1"/>
  <c r="G33" i="42"/>
  <c r="I33" i="42" s="1"/>
  <c r="F33" i="42"/>
  <c r="H33" i="42" s="1"/>
  <c r="I32" i="42"/>
  <c r="G32" i="42"/>
  <c r="F32" i="42"/>
  <c r="H32" i="42" s="1"/>
  <c r="H31" i="42"/>
  <c r="G31" i="42"/>
  <c r="I31" i="42" s="1"/>
  <c r="F31" i="42"/>
  <c r="G30" i="42"/>
  <c r="I30" i="42" s="1"/>
  <c r="F30" i="42"/>
  <c r="H30" i="42" s="1"/>
  <c r="G29" i="42"/>
  <c r="I29" i="42" s="1"/>
  <c r="F29" i="42"/>
  <c r="H29" i="42" s="1"/>
  <c r="I28" i="42"/>
  <c r="G28" i="42"/>
  <c r="F28" i="42"/>
  <c r="H28" i="42" s="1"/>
  <c r="H27" i="42"/>
  <c r="G27" i="42"/>
  <c r="I27" i="42" s="1"/>
  <c r="F27" i="42"/>
  <c r="G26" i="42"/>
  <c r="I26" i="42" s="1"/>
  <c r="F26" i="42"/>
  <c r="H26" i="42" s="1"/>
  <c r="G25" i="42"/>
  <c r="I25" i="42" s="1"/>
  <c r="F25" i="42"/>
  <c r="H25" i="42" s="1"/>
  <c r="I24" i="42"/>
  <c r="G24" i="42"/>
  <c r="F24" i="42"/>
  <c r="H24" i="42" s="1"/>
  <c r="H23" i="42"/>
  <c r="G23" i="42"/>
  <c r="I23" i="42" s="1"/>
  <c r="F23" i="42"/>
  <c r="G22" i="42"/>
  <c r="I22" i="42" s="1"/>
  <c r="F22" i="42"/>
  <c r="H22" i="42" s="1"/>
  <c r="G21" i="42"/>
  <c r="I21" i="42" s="1"/>
  <c r="F21" i="42"/>
  <c r="H21" i="42" s="1"/>
  <c r="I20" i="42"/>
  <c r="G20" i="42"/>
  <c r="F20" i="42"/>
  <c r="H20" i="42" s="1"/>
  <c r="H19" i="42"/>
  <c r="G19" i="42"/>
  <c r="I19" i="42" s="1"/>
  <c r="F19" i="42"/>
  <c r="G18" i="42"/>
  <c r="I18" i="42" s="1"/>
  <c r="F18" i="42"/>
  <c r="H18" i="42" s="1"/>
  <c r="G17" i="42"/>
  <c r="I17" i="42" s="1"/>
  <c r="F17" i="42"/>
  <c r="H17" i="42" s="1"/>
  <c r="I16" i="42"/>
  <c r="G16" i="42"/>
  <c r="F16" i="42"/>
  <c r="H16" i="42" s="1"/>
  <c r="H15" i="42"/>
  <c r="G15" i="42"/>
  <c r="I15" i="42" s="1"/>
  <c r="F15" i="42"/>
  <c r="G14" i="42"/>
  <c r="I14" i="42" s="1"/>
  <c r="F14" i="42"/>
  <c r="H14" i="42" s="1"/>
  <c r="G13" i="42"/>
  <c r="I13" i="42" s="1"/>
  <c r="F13" i="42"/>
  <c r="H13" i="42" s="1"/>
  <c r="I12" i="42"/>
  <c r="G12" i="42"/>
  <c r="F12" i="42"/>
  <c r="H12" i="42" s="1"/>
  <c r="H11" i="42"/>
  <c r="G11" i="42"/>
  <c r="I11" i="42" s="1"/>
  <c r="F11" i="42"/>
  <c r="G10" i="42"/>
  <c r="I10" i="42" s="1"/>
  <c r="F10" i="42"/>
  <c r="H10" i="42" s="1"/>
  <c r="G9" i="42"/>
  <c r="G43" i="42" s="1"/>
  <c r="F9" i="42"/>
  <c r="F43" i="42" s="1"/>
  <c r="E37" i="41"/>
  <c r="D37" i="41"/>
  <c r="C37" i="41"/>
  <c r="G36" i="41"/>
  <c r="I36" i="41" s="1"/>
  <c r="F36" i="41"/>
  <c r="H36" i="41" s="1"/>
  <c r="G35" i="41"/>
  <c r="I35" i="41" s="1"/>
  <c r="F35" i="41"/>
  <c r="H35" i="41" s="1"/>
  <c r="I34" i="41"/>
  <c r="G34" i="41"/>
  <c r="F34" i="41"/>
  <c r="H34" i="41" s="1"/>
  <c r="H33" i="41"/>
  <c r="G33" i="41"/>
  <c r="I33" i="41" s="1"/>
  <c r="F33" i="41"/>
  <c r="G32" i="41"/>
  <c r="I32" i="41" s="1"/>
  <c r="F32" i="41"/>
  <c r="H32" i="41" s="1"/>
  <c r="G31" i="41"/>
  <c r="I31" i="41" s="1"/>
  <c r="F31" i="41"/>
  <c r="H31" i="41" s="1"/>
  <c r="I30" i="41"/>
  <c r="G30" i="41"/>
  <c r="F30" i="41"/>
  <c r="H30" i="41" s="1"/>
  <c r="H29" i="41"/>
  <c r="G29" i="41"/>
  <c r="I29" i="41" s="1"/>
  <c r="F29" i="41"/>
  <c r="G28" i="41"/>
  <c r="I28" i="41" s="1"/>
  <c r="F28" i="41"/>
  <c r="H28" i="41" s="1"/>
  <c r="G27" i="41"/>
  <c r="I27" i="41" s="1"/>
  <c r="F27" i="41"/>
  <c r="H27" i="41" s="1"/>
  <c r="I26" i="41"/>
  <c r="G26" i="41"/>
  <c r="F26" i="41"/>
  <c r="H26" i="41" s="1"/>
  <c r="H25" i="41"/>
  <c r="G25" i="41"/>
  <c r="I25" i="41" s="1"/>
  <c r="F25" i="41"/>
  <c r="G24" i="41"/>
  <c r="I24" i="41" s="1"/>
  <c r="F24" i="41"/>
  <c r="H24" i="41" s="1"/>
  <c r="G23" i="41"/>
  <c r="I23" i="41" s="1"/>
  <c r="F23" i="41"/>
  <c r="H23" i="41" s="1"/>
  <c r="I22" i="41"/>
  <c r="G22" i="41"/>
  <c r="F22" i="41"/>
  <c r="H22" i="41" s="1"/>
  <c r="H21" i="41"/>
  <c r="G21" i="41"/>
  <c r="I21" i="41" s="1"/>
  <c r="F21" i="41"/>
  <c r="G20" i="41"/>
  <c r="I20" i="41" s="1"/>
  <c r="F20" i="41"/>
  <c r="H20" i="41" s="1"/>
  <c r="G19" i="41"/>
  <c r="I19" i="41" s="1"/>
  <c r="F19" i="41"/>
  <c r="H19" i="41" s="1"/>
  <c r="I18" i="41"/>
  <c r="G18" i="41"/>
  <c r="F18" i="41"/>
  <c r="H18" i="41" s="1"/>
  <c r="H17" i="41"/>
  <c r="G17" i="41"/>
  <c r="I17" i="41" s="1"/>
  <c r="F17" i="41"/>
  <c r="G16" i="41"/>
  <c r="I16" i="41" s="1"/>
  <c r="F16" i="41"/>
  <c r="H16" i="41" s="1"/>
  <c r="G15" i="41"/>
  <c r="I15" i="41" s="1"/>
  <c r="F15" i="41"/>
  <c r="H15" i="41" s="1"/>
  <c r="I14" i="41"/>
  <c r="G14" i="41"/>
  <c r="F14" i="41"/>
  <c r="H14" i="41" s="1"/>
  <c r="H13" i="41"/>
  <c r="G13" i="41"/>
  <c r="I13" i="41" s="1"/>
  <c r="F13" i="41"/>
  <c r="G12" i="41"/>
  <c r="I12" i="41" s="1"/>
  <c r="F12" i="41"/>
  <c r="H12" i="41" s="1"/>
  <c r="G11" i="41"/>
  <c r="I11" i="41" s="1"/>
  <c r="F11" i="41"/>
  <c r="H11" i="41" s="1"/>
  <c r="I10" i="41"/>
  <c r="G10" i="41"/>
  <c r="F10" i="41"/>
  <c r="H10" i="41" s="1"/>
  <c r="H9" i="41"/>
  <c r="G9" i="41"/>
  <c r="G37" i="41" s="1"/>
  <c r="F9" i="41"/>
  <c r="F37" i="41" s="1"/>
  <c r="E42" i="40"/>
  <c r="D42" i="40"/>
  <c r="C42" i="40"/>
  <c r="G41" i="40"/>
  <c r="I41" i="40" s="1"/>
  <c r="F41" i="40"/>
  <c r="H41" i="40" s="1"/>
  <c r="G40" i="40"/>
  <c r="I40" i="40" s="1"/>
  <c r="F40" i="40"/>
  <c r="H40" i="40" s="1"/>
  <c r="I39" i="40"/>
  <c r="G39" i="40"/>
  <c r="F39" i="40"/>
  <c r="H39" i="40" s="1"/>
  <c r="I38" i="40"/>
  <c r="H38" i="40"/>
  <c r="G38" i="40"/>
  <c r="F38" i="40"/>
  <c r="G37" i="40"/>
  <c r="I37" i="40" s="1"/>
  <c r="F37" i="40"/>
  <c r="H37" i="40" s="1"/>
  <c r="G36" i="40"/>
  <c r="I36" i="40" s="1"/>
  <c r="F36" i="40"/>
  <c r="H36" i="40" s="1"/>
  <c r="I35" i="40"/>
  <c r="G35" i="40"/>
  <c r="F35" i="40"/>
  <c r="H35" i="40" s="1"/>
  <c r="I34" i="40"/>
  <c r="H34" i="40"/>
  <c r="G34" i="40"/>
  <c r="F34" i="40"/>
  <c r="G33" i="40"/>
  <c r="I33" i="40" s="1"/>
  <c r="F33" i="40"/>
  <c r="H33" i="40" s="1"/>
  <c r="G32" i="40"/>
  <c r="I32" i="40" s="1"/>
  <c r="F32" i="40"/>
  <c r="H32" i="40" s="1"/>
  <c r="I31" i="40"/>
  <c r="G31" i="40"/>
  <c r="F31" i="40"/>
  <c r="H31" i="40" s="1"/>
  <c r="I30" i="40"/>
  <c r="H30" i="40"/>
  <c r="G30" i="40"/>
  <c r="F30" i="40"/>
  <c r="G29" i="40"/>
  <c r="I29" i="40" s="1"/>
  <c r="F29" i="40"/>
  <c r="H29" i="40" s="1"/>
  <c r="G28" i="40"/>
  <c r="I28" i="40" s="1"/>
  <c r="F28" i="40"/>
  <c r="H28" i="40" s="1"/>
  <c r="I27" i="40"/>
  <c r="G27" i="40"/>
  <c r="F27" i="40"/>
  <c r="H27" i="40" s="1"/>
  <c r="I26" i="40"/>
  <c r="H26" i="40"/>
  <c r="G26" i="40"/>
  <c r="F26" i="40"/>
  <c r="G25" i="40"/>
  <c r="I25" i="40" s="1"/>
  <c r="F25" i="40"/>
  <c r="H25" i="40" s="1"/>
  <c r="G24" i="40"/>
  <c r="I24" i="40" s="1"/>
  <c r="F24" i="40"/>
  <c r="H24" i="40" s="1"/>
  <c r="I23" i="40"/>
  <c r="G23" i="40"/>
  <c r="F23" i="40"/>
  <c r="H23" i="40" s="1"/>
  <c r="I22" i="40"/>
  <c r="H22" i="40"/>
  <c r="G22" i="40"/>
  <c r="F22" i="40"/>
  <c r="G21" i="40"/>
  <c r="I21" i="40" s="1"/>
  <c r="F21" i="40"/>
  <c r="H21" i="40" s="1"/>
  <c r="G20" i="40"/>
  <c r="I20" i="40" s="1"/>
  <c r="F20" i="40"/>
  <c r="H20" i="40" s="1"/>
  <c r="I19" i="40"/>
  <c r="G19" i="40"/>
  <c r="F19" i="40"/>
  <c r="H19" i="40" s="1"/>
  <c r="I18" i="40"/>
  <c r="H18" i="40"/>
  <c r="G18" i="40"/>
  <c r="F18" i="40"/>
  <c r="G17" i="40"/>
  <c r="I17" i="40" s="1"/>
  <c r="F17" i="40"/>
  <c r="H17" i="40" s="1"/>
  <c r="G16" i="40"/>
  <c r="I16" i="40" s="1"/>
  <c r="F16" i="40"/>
  <c r="H16" i="40" s="1"/>
  <c r="I15" i="40"/>
  <c r="G15" i="40"/>
  <c r="F15" i="40"/>
  <c r="H15" i="40" s="1"/>
  <c r="I14" i="40"/>
  <c r="H14" i="40"/>
  <c r="G14" i="40"/>
  <c r="F14" i="40"/>
  <c r="G13" i="40"/>
  <c r="I13" i="40" s="1"/>
  <c r="F13" i="40"/>
  <c r="H13" i="40" s="1"/>
  <c r="G12" i="40"/>
  <c r="I12" i="40" s="1"/>
  <c r="F12" i="40"/>
  <c r="H12" i="40" s="1"/>
  <c r="I11" i="40"/>
  <c r="G11" i="40"/>
  <c r="F11" i="40"/>
  <c r="H11" i="40" s="1"/>
  <c r="I10" i="40"/>
  <c r="H10" i="40"/>
  <c r="G10" i="40"/>
  <c r="F10" i="40"/>
  <c r="G9" i="40"/>
  <c r="G42" i="40" s="1"/>
  <c r="F9" i="40"/>
  <c r="F42" i="40" s="1"/>
  <c r="E34" i="39"/>
  <c r="D34" i="39"/>
  <c r="C34" i="39"/>
  <c r="G33" i="39"/>
  <c r="I33" i="39" s="1"/>
  <c r="F33" i="39"/>
  <c r="H33" i="39" s="1"/>
  <c r="G32" i="39"/>
  <c r="I32" i="39" s="1"/>
  <c r="F32" i="39"/>
  <c r="H32" i="39" s="1"/>
  <c r="I31" i="39"/>
  <c r="G31" i="39"/>
  <c r="H31" i="39" s="1"/>
  <c r="F31" i="39"/>
  <c r="I30" i="39"/>
  <c r="H30" i="39"/>
  <c r="G30" i="39"/>
  <c r="F30" i="39"/>
  <c r="G29" i="39"/>
  <c r="I29" i="39" s="1"/>
  <c r="F29" i="39"/>
  <c r="H29" i="39" s="1"/>
  <c r="G28" i="39"/>
  <c r="I28" i="39" s="1"/>
  <c r="F28" i="39"/>
  <c r="H28" i="39" s="1"/>
  <c r="I27" i="39"/>
  <c r="G27" i="39"/>
  <c r="H27" i="39" s="1"/>
  <c r="F27" i="39"/>
  <c r="I26" i="39"/>
  <c r="H26" i="39"/>
  <c r="G26" i="39"/>
  <c r="F26" i="39"/>
  <c r="G25" i="39"/>
  <c r="I25" i="39" s="1"/>
  <c r="F25" i="39"/>
  <c r="H25" i="39" s="1"/>
  <c r="G24" i="39"/>
  <c r="I24" i="39" s="1"/>
  <c r="F24" i="39"/>
  <c r="H24" i="39" s="1"/>
  <c r="I23" i="39"/>
  <c r="G23" i="39"/>
  <c r="H23" i="39" s="1"/>
  <c r="F23" i="39"/>
  <c r="I22" i="39"/>
  <c r="H22" i="39"/>
  <c r="G22" i="39"/>
  <c r="F22" i="39"/>
  <c r="G21" i="39"/>
  <c r="I21" i="39" s="1"/>
  <c r="F21" i="39"/>
  <c r="H21" i="39" s="1"/>
  <c r="G20" i="39"/>
  <c r="I20" i="39" s="1"/>
  <c r="F20" i="39"/>
  <c r="H20" i="39" s="1"/>
  <c r="I19" i="39"/>
  <c r="G19" i="39"/>
  <c r="H19" i="39" s="1"/>
  <c r="F19" i="39"/>
  <c r="I18" i="39"/>
  <c r="H18" i="39"/>
  <c r="G18" i="39"/>
  <c r="F18" i="39"/>
  <c r="G17" i="39"/>
  <c r="I17" i="39" s="1"/>
  <c r="F17" i="39"/>
  <c r="H17" i="39" s="1"/>
  <c r="G16" i="39"/>
  <c r="I16" i="39" s="1"/>
  <c r="F16" i="39"/>
  <c r="H16" i="39" s="1"/>
  <c r="I15" i="39"/>
  <c r="G15" i="39"/>
  <c r="H15" i="39" s="1"/>
  <c r="F15" i="39"/>
  <c r="I14" i="39"/>
  <c r="H14" i="39"/>
  <c r="G14" i="39"/>
  <c r="F14" i="39"/>
  <c r="G13" i="39"/>
  <c r="I13" i="39" s="1"/>
  <c r="F13" i="39"/>
  <c r="H13" i="39" s="1"/>
  <c r="G12" i="39"/>
  <c r="I12" i="39" s="1"/>
  <c r="F12" i="39"/>
  <c r="H12" i="39" s="1"/>
  <c r="I11" i="39"/>
  <c r="G11" i="39"/>
  <c r="H11" i="39" s="1"/>
  <c r="F11" i="39"/>
  <c r="I10" i="39"/>
  <c r="H10" i="39"/>
  <c r="G10" i="39"/>
  <c r="F10" i="39"/>
  <c r="G9" i="39"/>
  <c r="G34" i="39" s="1"/>
  <c r="F9" i="39"/>
  <c r="F34" i="39" s="1"/>
  <c r="E41" i="38"/>
  <c r="D41" i="38"/>
  <c r="C41" i="38"/>
  <c r="G40" i="38"/>
  <c r="I40" i="38" s="1"/>
  <c r="F40" i="38"/>
  <c r="H40" i="38" s="1"/>
  <c r="G39" i="38"/>
  <c r="I39" i="38" s="1"/>
  <c r="F39" i="38"/>
  <c r="H39" i="38" s="1"/>
  <c r="I38" i="38"/>
  <c r="G38" i="38"/>
  <c r="F38" i="38"/>
  <c r="H38" i="38" s="1"/>
  <c r="G37" i="38"/>
  <c r="I37" i="38" s="1"/>
  <c r="F37" i="38"/>
  <c r="H37" i="38" s="1"/>
  <c r="G36" i="38"/>
  <c r="I36" i="38" s="1"/>
  <c r="F36" i="38"/>
  <c r="H36" i="38" s="1"/>
  <c r="G35" i="38"/>
  <c r="I35" i="38" s="1"/>
  <c r="F35" i="38"/>
  <c r="H35" i="38" s="1"/>
  <c r="I34" i="38"/>
  <c r="G34" i="38"/>
  <c r="F34" i="38"/>
  <c r="H34" i="38" s="1"/>
  <c r="G33" i="38"/>
  <c r="I33" i="38" s="1"/>
  <c r="F33" i="38"/>
  <c r="H33" i="38" s="1"/>
  <c r="G32" i="38"/>
  <c r="I32" i="38" s="1"/>
  <c r="F32" i="38"/>
  <c r="H32" i="38" s="1"/>
  <c r="G31" i="38"/>
  <c r="I31" i="38" s="1"/>
  <c r="F31" i="38"/>
  <c r="H31" i="38" s="1"/>
  <c r="I30" i="38"/>
  <c r="G30" i="38"/>
  <c r="F30" i="38"/>
  <c r="H30" i="38" s="1"/>
  <c r="G29" i="38"/>
  <c r="I29" i="38" s="1"/>
  <c r="F29" i="38"/>
  <c r="H29" i="38" s="1"/>
  <c r="G28" i="38"/>
  <c r="I28" i="38" s="1"/>
  <c r="F28" i="38"/>
  <c r="H28" i="38" s="1"/>
  <c r="G27" i="38"/>
  <c r="I27" i="38" s="1"/>
  <c r="F27" i="38"/>
  <c r="H27" i="38" s="1"/>
  <c r="I26" i="38"/>
  <c r="G26" i="38"/>
  <c r="F26" i="38"/>
  <c r="H26" i="38" s="1"/>
  <c r="G25" i="38"/>
  <c r="I25" i="38" s="1"/>
  <c r="F25" i="38"/>
  <c r="H25" i="38" s="1"/>
  <c r="G24" i="38"/>
  <c r="I24" i="38" s="1"/>
  <c r="F24" i="38"/>
  <c r="H24" i="38" s="1"/>
  <c r="G23" i="38"/>
  <c r="I23" i="38" s="1"/>
  <c r="F23" i="38"/>
  <c r="H23" i="38" s="1"/>
  <c r="I22" i="38"/>
  <c r="G22" i="38"/>
  <c r="F22" i="38"/>
  <c r="H22" i="38" s="1"/>
  <c r="G21" i="38"/>
  <c r="I21" i="38" s="1"/>
  <c r="F21" i="38"/>
  <c r="H21" i="38" s="1"/>
  <c r="G20" i="38"/>
  <c r="I20" i="38" s="1"/>
  <c r="F20" i="38"/>
  <c r="H20" i="38" s="1"/>
  <c r="G19" i="38"/>
  <c r="I19" i="38" s="1"/>
  <c r="F19" i="38"/>
  <c r="H19" i="38" s="1"/>
  <c r="I18" i="38"/>
  <c r="G18" i="38"/>
  <c r="F18" i="38"/>
  <c r="H18" i="38" s="1"/>
  <c r="G17" i="38"/>
  <c r="I17" i="38" s="1"/>
  <c r="F17" i="38"/>
  <c r="H17" i="38" s="1"/>
  <c r="G16" i="38"/>
  <c r="I16" i="38" s="1"/>
  <c r="F16" i="38"/>
  <c r="H16" i="38" s="1"/>
  <c r="G15" i="38"/>
  <c r="I15" i="38" s="1"/>
  <c r="F15" i="38"/>
  <c r="H15" i="38" s="1"/>
  <c r="I14" i="38"/>
  <c r="G14" i="38"/>
  <c r="F14" i="38"/>
  <c r="H14" i="38" s="1"/>
  <c r="G13" i="38"/>
  <c r="I13" i="38" s="1"/>
  <c r="F13" i="38"/>
  <c r="H13" i="38" s="1"/>
  <c r="G12" i="38"/>
  <c r="I12" i="38" s="1"/>
  <c r="F12" i="38"/>
  <c r="H12" i="38" s="1"/>
  <c r="G11" i="38"/>
  <c r="I11" i="38" s="1"/>
  <c r="F11" i="38"/>
  <c r="H11" i="38" s="1"/>
  <c r="I10" i="38"/>
  <c r="G10" i="38"/>
  <c r="F10" i="38"/>
  <c r="H10" i="38" s="1"/>
  <c r="G9" i="38"/>
  <c r="G41" i="38" s="1"/>
  <c r="F9" i="38"/>
  <c r="F41" i="38" s="1"/>
  <c r="E40" i="37"/>
  <c r="D40" i="37"/>
  <c r="C40" i="37"/>
  <c r="G39" i="37"/>
  <c r="I39" i="37" s="1"/>
  <c r="F39" i="37"/>
  <c r="H39" i="37" s="1"/>
  <c r="G38" i="37"/>
  <c r="I38" i="37" s="1"/>
  <c r="F38" i="37"/>
  <c r="H38" i="37" s="1"/>
  <c r="I37" i="37"/>
  <c r="G37" i="37"/>
  <c r="F37" i="37"/>
  <c r="H37" i="37" s="1"/>
  <c r="H36" i="37"/>
  <c r="G36" i="37"/>
  <c r="I36" i="37" s="1"/>
  <c r="F36" i="37"/>
  <c r="G35" i="37"/>
  <c r="I35" i="37" s="1"/>
  <c r="F35" i="37"/>
  <c r="H35" i="37" s="1"/>
  <c r="G34" i="37"/>
  <c r="I34" i="37" s="1"/>
  <c r="F34" i="37"/>
  <c r="H34" i="37" s="1"/>
  <c r="I33" i="37"/>
  <c r="G33" i="37"/>
  <c r="F33" i="37"/>
  <c r="H33" i="37" s="1"/>
  <c r="H32" i="37"/>
  <c r="G32" i="37"/>
  <c r="I32" i="37" s="1"/>
  <c r="F32" i="37"/>
  <c r="G31" i="37"/>
  <c r="I31" i="37" s="1"/>
  <c r="F31" i="37"/>
  <c r="H31" i="37" s="1"/>
  <c r="G30" i="37"/>
  <c r="I30" i="37" s="1"/>
  <c r="F30" i="37"/>
  <c r="H30" i="37" s="1"/>
  <c r="I29" i="37"/>
  <c r="G29" i="37"/>
  <c r="F29" i="37"/>
  <c r="H29" i="37" s="1"/>
  <c r="H28" i="37"/>
  <c r="G28" i="37"/>
  <c r="I28" i="37" s="1"/>
  <c r="F28" i="37"/>
  <c r="G27" i="37"/>
  <c r="I27" i="37" s="1"/>
  <c r="F27" i="37"/>
  <c r="H27" i="37" s="1"/>
  <c r="G26" i="37"/>
  <c r="I26" i="37" s="1"/>
  <c r="F26" i="37"/>
  <c r="H26" i="37" s="1"/>
  <c r="I25" i="37"/>
  <c r="G25" i="37"/>
  <c r="F25" i="37"/>
  <c r="H25" i="37" s="1"/>
  <c r="H24" i="37"/>
  <c r="G24" i="37"/>
  <c r="I24" i="37" s="1"/>
  <c r="F24" i="37"/>
  <c r="G23" i="37"/>
  <c r="I23" i="37" s="1"/>
  <c r="F23" i="37"/>
  <c r="H23" i="37" s="1"/>
  <c r="G22" i="37"/>
  <c r="I22" i="37" s="1"/>
  <c r="F22" i="37"/>
  <c r="H22" i="37" s="1"/>
  <c r="I21" i="37"/>
  <c r="G21" i="37"/>
  <c r="F21" i="37"/>
  <c r="H21" i="37" s="1"/>
  <c r="H20" i="37"/>
  <c r="G20" i="37"/>
  <c r="I20" i="37" s="1"/>
  <c r="F20" i="37"/>
  <c r="G19" i="37"/>
  <c r="I19" i="37" s="1"/>
  <c r="F19" i="37"/>
  <c r="H19" i="37" s="1"/>
  <c r="G18" i="37"/>
  <c r="I18" i="37" s="1"/>
  <c r="F18" i="37"/>
  <c r="H18" i="37" s="1"/>
  <c r="I17" i="37"/>
  <c r="G17" i="37"/>
  <c r="F17" i="37"/>
  <c r="H17" i="37" s="1"/>
  <c r="H16" i="37"/>
  <c r="G16" i="37"/>
  <c r="I16" i="37" s="1"/>
  <c r="F16" i="37"/>
  <c r="G15" i="37"/>
  <c r="I15" i="37" s="1"/>
  <c r="F15" i="37"/>
  <c r="H15" i="37" s="1"/>
  <c r="G14" i="37"/>
  <c r="I14" i="37" s="1"/>
  <c r="F14" i="37"/>
  <c r="H14" i="37" s="1"/>
  <c r="I13" i="37"/>
  <c r="G13" i="37"/>
  <c r="F13" i="37"/>
  <c r="H13" i="37" s="1"/>
  <c r="H12" i="37"/>
  <c r="G12" i="37"/>
  <c r="I12" i="37" s="1"/>
  <c r="F12" i="37"/>
  <c r="G11" i="37"/>
  <c r="I11" i="37" s="1"/>
  <c r="F11" i="37"/>
  <c r="H11" i="37" s="1"/>
  <c r="G10" i="37"/>
  <c r="I10" i="37" s="1"/>
  <c r="F10" i="37"/>
  <c r="H10" i="37" s="1"/>
  <c r="I9" i="37"/>
  <c r="G9" i="37"/>
  <c r="G40" i="37" s="1"/>
  <c r="F9" i="37"/>
  <c r="H9" i="37" s="1"/>
  <c r="H40" i="37" s="1"/>
  <c r="E35" i="36"/>
  <c r="D35" i="36"/>
  <c r="C35" i="36"/>
  <c r="G34" i="36"/>
  <c r="I34" i="36" s="1"/>
  <c r="F34" i="36"/>
  <c r="H34" i="36" s="1"/>
  <c r="G33" i="36"/>
  <c r="I33" i="36" s="1"/>
  <c r="F33" i="36"/>
  <c r="H33" i="36" s="1"/>
  <c r="I32" i="36"/>
  <c r="G32" i="36"/>
  <c r="F32" i="36"/>
  <c r="H32" i="36" s="1"/>
  <c r="G31" i="36"/>
  <c r="I31" i="36" s="1"/>
  <c r="F31" i="36"/>
  <c r="G30" i="36"/>
  <c r="I30" i="36" s="1"/>
  <c r="F30" i="36"/>
  <c r="H30" i="36" s="1"/>
  <c r="G29" i="36"/>
  <c r="I29" i="36" s="1"/>
  <c r="F29" i="36"/>
  <c r="H29" i="36" s="1"/>
  <c r="I28" i="36"/>
  <c r="G28" i="36"/>
  <c r="F28" i="36"/>
  <c r="H28" i="36" s="1"/>
  <c r="G27" i="36"/>
  <c r="I27" i="36" s="1"/>
  <c r="F27" i="36"/>
  <c r="G26" i="36"/>
  <c r="I26" i="36" s="1"/>
  <c r="F26" i="36"/>
  <c r="H26" i="36" s="1"/>
  <c r="G25" i="36"/>
  <c r="I25" i="36" s="1"/>
  <c r="F25" i="36"/>
  <c r="H25" i="36" s="1"/>
  <c r="I24" i="36"/>
  <c r="G24" i="36"/>
  <c r="F24" i="36"/>
  <c r="H24" i="36" s="1"/>
  <c r="G23" i="36"/>
  <c r="I23" i="36" s="1"/>
  <c r="F23" i="36"/>
  <c r="G22" i="36"/>
  <c r="I22" i="36" s="1"/>
  <c r="F22" i="36"/>
  <c r="H22" i="36" s="1"/>
  <c r="G21" i="36"/>
  <c r="I21" i="36" s="1"/>
  <c r="F21" i="36"/>
  <c r="H21" i="36" s="1"/>
  <c r="I20" i="36"/>
  <c r="G20" i="36"/>
  <c r="F20" i="36"/>
  <c r="H20" i="36" s="1"/>
  <c r="G19" i="36"/>
  <c r="I19" i="36" s="1"/>
  <c r="F19" i="36"/>
  <c r="G18" i="36"/>
  <c r="I18" i="36" s="1"/>
  <c r="F18" i="36"/>
  <c r="H18" i="36" s="1"/>
  <c r="G17" i="36"/>
  <c r="I17" i="36" s="1"/>
  <c r="F17" i="36"/>
  <c r="H17" i="36" s="1"/>
  <c r="I16" i="36"/>
  <c r="G16" i="36"/>
  <c r="F16" i="36"/>
  <c r="H16" i="36" s="1"/>
  <c r="G15" i="36"/>
  <c r="I15" i="36" s="1"/>
  <c r="F15" i="36"/>
  <c r="G14" i="36"/>
  <c r="I14" i="36" s="1"/>
  <c r="F14" i="36"/>
  <c r="H14" i="36" s="1"/>
  <c r="G13" i="36"/>
  <c r="I13" i="36" s="1"/>
  <c r="F13" i="36"/>
  <c r="H13" i="36" s="1"/>
  <c r="I12" i="36"/>
  <c r="G12" i="36"/>
  <c r="F12" i="36"/>
  <c r="H12" i="36" s="1"/>
  <c r="G11" i="36"/>
  <c r="I11" i="36" s="1"/>
  <c r="F11" i="36"/>
  <c r="G10" i="36"/>
  <c r="I10" i="36" s="1"/>
  <c r="F10" i="36"/>
  <c r="H10" i="36" s="1"/>
  <c r="G9" i="36"/>
  <c r="G35" i="36" s="1"/>
  <c r="F9" i="36"/>
  <c r="F35" i="36" s="1"/>
  <c r="E38" i="35"/>
  <c r="D38" i="35"/>
  <c r="C38" i="35"/>
  <c r="G37" i="35"/>
  <c r="I37" i="35" s="1"/>
  <c r="F37" i="35"/>
  <c r="H37" i="35" s="1"/>
  <c r="G36" i="35"/>
  <c r="I36" i="35" s="1"/>
  <c r="F36" i="35"/>
  <c r="H36" i="35" s="1"/>
  <c r="I35" i="35"/>
  <c r="G35" i="35"/>
  <c r="F35" i="35"/>
  <c r="H35" i="35" s="1"/>
  <c r="G34" i="35"/>
  <c r="I34" i="35" s="1"/>
  <c r="F34" i="35"/>
  <c r="H34" i="35" s="1"/>
  <c r="G33" i="35"/>
  <c r="I33" i="35" s="1"/>
  <c r="F33" i="35"/>
  <c r="H33" i="35" s="1"/>
  <c r="G32" i="35"/>
  <c r="I32" i="35" s="1"/>
  <c r="F32" i="35"/>
  <c r="H32" i="35" s="1"/>
  <c r="I31" i="35"/>
  <c r="G31" i="35"/>
  <c r="F31" i="35"/>
  <c r="H31" i="35" s="1"/>
  <c r="G30" i="35"/>
  <c r="I30" i="35" s="1"/>
  <c r="F30" i="35"/>
  <c r="H30" i="35" s="1"/>
  <c r="G29" i="35"/>
  <c r="I29" i="35" s="1"/>
  <c r="F29" i="35"/>
  <c r="H29" i="35" s="1"/>
  <c r="G28" i="35"/>
  <c r="I28" i="35" s="1"/>
  <c r="F28" i="35"/>
  <c r="H28" i="35" s="1"/>
  <c r="I27" i="35"/>
  <c r="G27" i="35"/>
  <c r="F27" i="35"/>
  <c r="H27" i="35" s="1"/>
  <c r="G26" i="35"/>
  <c r="I26" i="35" s="1"/>
  <c r="F26" i="35"/>
  <c r="H26" i="35" s="1"/>
  <c r="G25" i="35"/>
  <c r="I25" i="35" s="1"/>
  <c r="F25" i="35"/>
  <c r="H25" i="35" s="1"/>
  <c r="G24" i="35"/>
  <c r="I24" i="35" s="1"/>
  <c r="F24" i="35"/>
  <c r="H24" i="35" s="1"/>
  <c r="I23" i="35"/>
  <c r="G23" i="35"/>
  <c r="F23" i="35"/>
  <c r="H23" i="35" s="1"/>
  <c r="G22" i="35"/>
  <c r="I22" i="35" s="1"/>
  <c r="F22" i="35"/>
  <c r="H22" i="35" s="1"/>
  <c r="G21" i="35"/>
  <c r="I21" i="35" s="1"/>
  <c r="F21" i="35"/>
  <c r="H21" i="35" s="1"/>
  <c r="G20" i="35"/>
  <c r="I20" i="35" s="1"/>
  <c r="F20" i="35"/>
  <c r="H20" i="35" s="1"/>
  <c r="I19" i="35"/>
  <c r="G19" i="35"/>
  <c r="F19" i="35"/>
  <c r="H19" i="35" s="1"/>
  <c r="G18" i="35"/>
  <c r="I18" i="35" s="1"/>
  <c r="F18" i="35"/>
  <c r="H18" i="35" s="1"/>
  <c r="G17" i="35"/>
  <c r="I17" i="35" s="1"/>
  <c r="F17" i="35"/>
  <c r="H17" i="35" s="1"/>
  <c r="G16" i="35"/>
  <c r="I16" i="35" s="1"/>
  <c r="F16" i="35"/>
  <c r="H16" i="35" s="1"/>
  <c r="I15" i="35"/>
  <c r="G15" i="35"/>
  <c r="F15" i="35"/>
  <c r="H15" i="35" s="1"/>
  <c r="G14" i="35"/>
  <c r="I14" i="35" s="1"/>
  <c r="F14" i="35"/>
  <c r="H14" i="35" s="1"/>
  <c r="G13" i="35"/>
  <c r="I13" i="35" s="1"/>
  <c r="F13" i="35"/>
  <c r="H13" i="35" s="1"/>
  <c r="G12" i="35"/>
  <c r="I12" i="35" s="1"/>
  <c r="F12" i="35"/>
  <c r="H12" i="35" s="1"/>
  <c r="I11" i="35"/>
  <c r="G11" i="35"/>
  <c r="F11" i="35"/>
  <c r="H11" i="35" s="1"/>
  <c r="G10" i="35"/>
  <c r="I10" i="35" s="1"/>
  <c r="F10" i="35"/>
  <c r="H10" i="35" s="1"/>
  <c r="G9" i="35"/>
  <c r="G38" i="35" s="1"/>
  <c r="F9" i="35"/>
  <c r="F38" i="35" s="1"/>
  <c r="R12" i="6" l="1"/>
  <c r="Z12" i="6"/>
  <c r="H9" i="42"/>
  <c r="H43" i="42" s="1"/>
  <c r="I9" i="42"/>
  <c r="I43" i="42" s="1"/>
  <c r="H37" i="41"/>
  <c r="I9" i="41"/>
  <c r="I37" i="41" s="1"/>
  <c r="H9" i="40"/>
  <c r="H42" i="40" s="1"/>
  <c r="I9" i="40"/>
  <c r="I42" i="40" s="1"/>
  <c r="H9" i="39"/>
  <c r="H34" i="39" s="1"/>
  <c r="I9" i="39"/>
  <c r="I34" i="39" s="1"/>
  <c r="H9" i="38"/>
  <c r="H41" i="38" s="1"/>
  <c r="I9" i="38"/>
  <c r="I41" i="38" s="1"/>
  <c r="I40" i="37"/>
  <c r="F40" i="37"/>
  <c r="H9" i="36"/>
  <c r="H15" i="36"/>
  <c r="H19" i="36"/>
  <c r="H23" i="36"/>
  <c r="H27" i="36"/>
  <c r="H31" i="36"/>
  <c r="I9" i="36"/>
  <c r="I35" i="36" s="1"/>
  <c r="H11" i="36"/>
  <c r="H9" i="35"/>
  <c r="H38" i="35" s="1"/>
  <c r="I9" i="35"/>
  <c r="I38" i="35" s="1"/>
  <c r="H35" i="36" l="1"/>
  <c r="E32" i="34" l="1"/>
  <c r="D32" i="34"/>
  <c r="C32" i="34"/>
  <c r="G31" i="34"/>
  <c r="I31" i="34" s="1"/>
  <c r="F31" i="34"/>
  <c r="H31" i="34" s="1"/>
  <c r="G30" i="34"/>
  <c r="I30" i="34" s="1"/>
  <c r="F30" i="34"/>
  <c r="H30" i="34" s="1"/>
  <c r="I29" i="34"/>
  <c r="G29" i="34"/>
  <c r="F29" i="34"/>
  <c r="H29" i="34" s="1"/>
  <c r="G28" i="34"/>
  <c r="I28" i="34" s="1"/>
  <c r="F28" i="34"/>
  <c r="H28" i="34" s="1"/>
  <c r="G27" i="34"/>
  <c r="I27" i="34" s="1"/>
  <c r="F27" i="34"/>
  <c r="H27" i="34" s="1"/>
  <c r="G26" i="34"/>
  <c r="I26" i="34" s="1"/>
  <c r="F26" i="34"/>
  <c r="H26" i="34" s="1"/>
  <c r="I25" i="34"/>
  <c r="G25" i="34"/>
  <c r="F25" i="34"/>
  <c r="H25" i="34" s="1"/>
  <c r="G24" i="34"/>
  <c r="I24" i="34" s="1"/>
  <c r="F24" i="34"/>
  <c r="H24" i="34" s="1"/>
  <c r="G23" i="34"/>
  <c r="I23" i="34" s="1"/>
  <c r="F23" i="34"/>
  <c r="H23" i="34" s="1"/>
  <c r="G22" i="34"/>
  <c r="I22" i="34" s="1"/>
  <c r="F22" i="34"/>
  <c r="H22" i="34" s="1"/>
  <c r="I21" i="34"/>
  <c r="G21" i="34"/>
  <c r="F21" i="34"/>
  <c r="H21" i="34" s="1"/>
  <c r="G20" i="34"/>
  <c r="I20" i="34" s="1"/>
  <c r="F20" i="34"/>
  <c r="H20" i="34" s="1"/>
  <c r="G19" i="34"/>
  <c r="I19" i="34" s="1"/>
  <c r="F19" i="34"/>
  <c r="H19" i="34" s="1"/>
  <c r="G18" i="34"/>
  <c r="I18" i="34" s="1"/>
  <c r="F18" i="34"/>
  <c r="H18" i="34" s="1"/>
  <c r="I17" i="34"/>
  <c r="G17" i="34"/>
  <c r="F17" i="34"/>
  <c r="H17" i="34" s="1"/>
  <c r="G16" i="34"/>
  <c r="I16" i="34" s="1"/>
  <c r="F16" i="34"/>
  <c r="H16" i="34" s="1"/>
  <c r="G15" i="34"/>
  <c r="I15" i="34" s="1"/>
  <c r="F15" i="34"/>
  <c r="H15" i="34" s="1"/>
  <c r="G14" i="34"/>
  <c r="I14" i="34" s="1"/>
  <c r="F14" i="34"/>
  <c r="H14" i="34" s="1"/>
  <c r="I13" i="34"/>
  <c r="G13" i="34"/>
  <c r="F13" i="34"/>
  <c r="H13" i="34" s="1"/>
  <c r="G12" i="34"/>
  <c r="I12" i="34" s="1"/>
  <c r="F12" i="34"/>
  <c r="H12" i="34" s="1"/>
  <c r="G11" i="34"/>
  <c r="I11" i="34" s="1"/>
  <c r="F11" i="34"/>
  <c r="H11" i="34" s="1"/>
  <c r="G10" i="34"/>
  <c r="I10" i="34" s="1"/>
  <c r="F10" i="34"/>
  <c r="H10" i="34" s="1"/>
  <c r="I9" i="34"/>
  <c r="G9" i="34"/>
  <c r="G32" i="34" s="1"/>
  <c r="F9" i="34"/>
  <c r="H9" i="34" s="1"/>
  <c r="I32" i="34" l="1"/>
  <c r="H32" i="34"/>
  <c r="F32" i="34"/>
  <c r="AR9" i="6" l="1"/>
  <c r="AR8" i="6"/>
  <c r="P9" i="6"/>
  <c r="AE9" i="6" s="1"/>
  <c r="P8" i="6"/>
  <c r="AE8" i="6" s="1"/>
  <c r="P7" i="6"/>
  <c r="AE7" i="6" s="1"/>
  <c r="P58" i="6" l="1"/>
  <c r="P52" i="6"/>
  <c r="P53" i="6"/>
  <c r="P54" i="6"/>
  <c r="P55" i="6"/>
  <c r="P56" i="6"/>
  <c r="P51" i="6"/>
  <c r="P49" i="6"/>
  <c r="P48" i="6"/>
  <c r="S6" i="6" l="1"/>
  <c r="AL3" i="6"/>
  <c r="AN3" i="6"/>
  <c r="Y7" i="6"/>
  <c r="AB7" i="6"/>
  <c r="S7" i="6" l="1"/>
  <c r="R6" i="6"/>
  <c r="Z6" i="6"/>
  <c r="X6" i="6"/>
  <c r="AA6" i="6"/>
  <c r="T7" i="6"/>
  <c r="U7" i="6"/>
  <c r="T6" i="6"/>
  <c r="AB6" i="6"/>
  <c r="U6" i="6"/>
  <c r="Q6" i="6"/>
  <c r="V6" i="6"/>
  <c r="Y6" i="6"/>
  <c r="W6" i="6"/>
  <c r="AA7" i="6"/>
  <c r="W7" i="6"/>
  <c r="AM3" i="6"/>
  <c r="Z7" i="6"/>
  <c r="V7" i="6"/>
  <c r="AC9" i="6"/>
  <c r="X7" i="6"/>
  <c r="R7" i="6"/>
  <c r="Q7" i="6"/>
  <c r="AC8" i="6"/>
  <c r="N9" i="6"/>
  <c r="N8" i="6"/>
  <c r="AF3" i="6"/>
  <c r="AF4" i="6" s="1"/>
  <c r="AQ3" i="6"/>
  <c r="AI3" i="6"/>
  <c r="AI4" i="6" s="1"/>
  <c r="AK3" i="6"/>
  <c r="AP3" i="6"/>
  <c r="AH3" i="6"/>
  <c r="AH4" i="6" s="1"/>
  <c r="AJ3" i="6"/>
  <c r="AO3" i="6"/>
  <c r="AG4" i="6"/>
  <c r="O5" i="9" l="1"/>
  <c r="G9" i="9"/>
  <c r="G14" i="9" l="1"/>
  <c r="Q1" i="6"/>
  <c r="R1" i="6"/>
  <c r="G10" i="9"/>
  <c r="G12" i="9"/>
  <c r="J9" i="9"/>
  <c r="AA10" i="6"/>
  <c r="AA1" i="6"/>
  <c r="O12" i="9"/>
  <c r="J12" i="9"/>
  <c r="T10" i="6"/>
  <c r="R10" i="6"/>
  <c r="Z10" i="6"/>
  <c r="AB10" i="6"/>
  <c r="S10" i="6"/>
  <c r="N13" i="6"/>
  <c r="N14" i="6"/>
  <c r="X10" i="6"/>
  <c r="Y10" i="6"/>
  <c r="W10" i="6"/>
  <c r="AC16" i="6"/>
  <c r="AC26" i="6"/>
  <c r="N15" i="6"/>
  <c r="N17" i="6"/>
  <c r="AF10" i="6"/>
  <c r="AH10" i="6"/>
  <c r="AR13" i="6"/>
  <c r="AR17" i="6"/>
  <c r="N7" i="6"/>
  <c r="N3" i="6"/>
  <c r="N18" i="6"/>
  <c r="V10" i="6"/>
  <c r="N16" i="6"/>
  <c r="AR26" i="6"/>
  <c r="U10" i="6"/>
  <c r="AG10" i="6"/>
  <c r="AC5" i="6"/>
  <c r="N5" i="6"/>
  <c r="AC7" i="6"/>
  <c r="AC3" i="6"/>
  <c r="N26" i="6"/>
  <c r="Q10" i="6"/>
  <c r="T1" i="6"/>
  <c r="W1" i="6"/>
  <c r="Y1" i="6"/>
  <c r="AQ10" i="6"/>
  <c r="AI10" i="6"/>
  <c r="AN10" i="6"/>
  <c r="AJ10" i="6"/>
  <c r="AL10" i="6"/>
  <c r="J14" i="9"/>
  <c r="J10" i="9"/>
  <c r="AR15" i="6"/>
  <c r="V1" i="6"/>
  <c r="AM10" i="6"/>
  <c r="X1" i="6"/>
  <c r="S1" i="6"/>
  <c r="O14" i="9"/>
  <c r="F5" i="9"/>
  <c r="AK10" i="6"/>
  <c r="AB1" i="6"/>
  <c r="Z1" i="6"/>
  <c r="U1" i="6"/>
  <c r="O9" i="9"/>
  <c r="O10" i="9"/>
  <c r="AP10" i="6"/>
  <c r="AR3" i="6"/>
  <c r="P14" i="9" l="1"/>
  <c r="K14" i="9"/>
  <c r="P10" i="9"/>
  <c r="P12" i="9"/>
  <c r="K12" i="9"/>
  <c r="K10" i="9"/>
  <c r="H10" i="9"/>
  <c r="H12" i="9"/>
  <c r="H14" i="9"/>
  <c r="Q12" i="9"/>
  <c r="L12" i="9"/>
  <c r="AR7" i="6"/>
  <c r="AR10" i="6" s="1"/>
  <c r="AR16" i="6"/>
  <c r="AO10" i="6"/>
  <c r="AR14" i="6"/>
  <c r="AR5" i="6"/>
  <c r="AR18" i="6"/>
  <c r="AC10" i="6"/>
  <c r="Q10" i="9"/>
  <c r="L14" i="9"/>
  <c r="L10" i="9"/>
  <c r="Q14" i="9"/>
  <c r="R10" i="9" l="1"/>
  <c r="M10" i="9"/>
  <c r="M14" i="9"/>
  <c r="R14" i="9"/>
  <c r="M12" i="9"/>
  <c r="R12" i="9"/>
  <c r="AC17" i="6" l="1"/>
  <c r="AC15" i="6"/>
  <c r="AC18" i="6"/>
  <c r="AC14" i="6" l="1"/>
  <c r="AC13" i="6" l="1"/>
  <c r="J16" i="9"/>
  <c r="B23" i="6"/>
  <c r="B27" i="6" s="1"/>
  <c r="B20" i="6"/>
  <c r="B22" i="6"/>
  <c r="B24" i="6" l="1"/>
  <c r="B29" i="6"/>
  <c r="B30" i="6" l="1"/>
  <c r="J18" i="9"/>
  <c r="C22" i="6"/>
  <c r="E23" i="6"/>
  <c r="E24" i="6" s="1"/>
  <c r="L23" i="6"/>
  <c r="L24" i="6" s="1"/>
  <c r="E20" i="6"/>
  <c r="E22" i="6"/>
  <c r="H23" i="6"/>
  <c r="H24" i="6" s="1"/>
  <c r="I23" i="6"/>
  <c r="I27" i="6" s="1"/>
  <c r="I29" i="6" s="1"/>
  <c r="I30" i="6" s="1"/>
  <c r="J22" i="6"/>
  <c r="H20" i="6"/>
  <c r="H22" i="6"/>
  <c r="I20" i="6"/>
  <c r="I22" i="6"/>
  <c r="G22" i="6"/>
  <c r="M23" i="6"/>
  <c r="M27" i="6" s="1"/>
  <c r="M29" i="6" s="1"/>
  <c r="M30" i="6" s="1"/>
  <c r="K22" i="6"/>
  <c r="D23" i="6"/>
  <c r="D24" i="6" s="1"/>
  <c r="G20" i="6"/>
  <c r="G23" i="6"/>
  <c r="G27" i="6" s="1"/>
  <c r="G29" i="6" s="1"/>
  <c r="G30" i="6" s="1"/>
  <c r="L20" i="6"/>
  <c r="L22" i="6"/>
  <c r="F22" i="6"/>
  <c r="D20" i="6"/>
  <c r="D22" i="6"/>
  <c r="J20" i="6"/>
  <c r="J23" i="6"/>
  <c r="J24" i="6" s="1"/>
  <c r="N12" i="6"/>
  <c r="L16" i="9"/>
  <c r="C20" i="6"/>
  <c r="C23" i="6"/>
  <c r="C27" i="6" s="1"/>
  <c r="M20" i="6"/>
  <c r="M22" i="6"/>
  <c r="F20" i="6"/>
  <c r="F23" i="6"/>
  <c r="F27" i="6" s="1"/>
  <c r="F29" i="6" s="1"/>
  <c r="F30" i="6" s="1"/>
  <c r="K20" i="6"/>
  <c r="K23" i="6"/>
  <c r="K24" i="6" s="1"/>
  <c r="I24" i="6" l="1"/>
  <c r="N22" i="6"/>
  <c r="G24" i="6"/>
  <c r="N23" i="6"/>
  <c r="C24" i="6"/>
  <c r="L27" i="6"/>
  <c r="L29" i="6" s="1"/>
  <c r="L30" i="6" s="1"/>
  <c r="M24" i="6"/>
  <c r="D27" i="6"/>
  <c r="D29" i="6" s="1"/>
  <c r="D30" i="6" s="1"/>
  <c r="C29" i="6"/>
  <c r="F24" i="6"/>
  <c r="J27" i="6"/>
  <c r="J29" i="6" s="1"/>
  <c r="J30" i="6" s="1"/>
  <c r="K27" i="6"/>
  <c r="K29" i="6" s="1"/>
  <c r="K30" i="6" s="1"/>
  <c r="E27" i="6"/>
  <c r="E29" i="6" s="1"/>
  <c r="E30" i="6" s="1"/>
  <c r="H27" i="6"/>
  <c r="H29" i="6" s="1"/>
  <c r="H30" i="6" s="1"/>
  <c r="N27" i="6" l="1"/>
  <c r="N29" i="6"/>
  <c r="L18" i="9"/>
  <c r="C30" i="6"/>
  <c r="AF22" i="6"/>
  <c r="AF20" i="6"/>
  <c r="AF23" i="6"/>
  <c r="AF27" i="6" l="1"/>
  <c r="AF24" i="6"/>
  <c r="AF29" i="6" l="1"/>
  <c r="AF30" i="6" l="1"/>
  <c r="AG22" i="6"/>
  <c r="AR22" i="6" s="1"/>
  <c r="AP23" i="6"/>
  <c r="AP20" i="6"/>
  <c r="AP22" i="6"/>
  <c r="AH22" i="6"/>
  <c r="AK23" i="6"/>
  <c r="AK24" i="6" s="1"/>
  <c r="AJ22" i="6"/>
  <c r="AJ20" i="6"/>
  <c r="AJ23" i="6"/>
  <c r="AJ24" i="6" s="1"/>
  <c r="O16" i="9"/>
  <c r="AM22" i="6"/>
  <c r="AQ22" i="6"/>
  <c r="AO22" i="6"/>
  <c r="AI23" i="6"/>
  <c r="AI24" i="6" s="1"/>
  <c r="AG23" i="6"/>
  <c r="AG27" i="6" s="1"/>
  <c r="AO20" i="6"/>
  <c r="AO23" i="6"/>
  <c r="AO24" i="6" s="1"/>
  <c r="AH20" i="6"/>
  <c r="AH23" i="6"/>
  <c r="AI20" i="6"/>
  <c r="AI22" i="6"/>
  <c r="AR12" i="6"/>
  <c r="AG20" i="6"/>
  <c r="Q16" i="9"/>
  <c r="AL23" i="6"/>
  <c r="AM20" i="6"/>
  <c r="AM23" i="6"/>
  <c r="AM27" i="6" s="1"/>
  <c r="AM29" i="6" s="1"/>
  <c r="AN22" i="6"/>
  <c r="AL20" i="6"/>
  <c r="AL22" i="6"/>
  <c r="AK20" i="6"/>
  <c r="AK22" i="6"/>
  <c r="AQ20" i="6"/>
  <c r="AQ23" i="6"/>
  <c r="AQ24" i="6" s="1"/>
  <c r="AN20" i="6"/>
  <c r="AN23" i="6"/>
  <c r="AM24" i="6" l="1"/>
  <c r="AG24" i="6"/>
  <c r="AN24" i="6"/>
  <c r="AN27" i="6"/>
  <c r="AN29" i="6" s="1"/>
  <c r="AN30" i="6" s="1"/>
  <c r="AR19" i="6"/>
  <c r="AH24" i="6"/>
  <c r="AH27" i="6"/>
  <c r="AH29" i="6" s="1"/>
  <c r="AH30" i="6" s="1"/>
  <c r="AQ27" i="6"/>
  <c r="AQ29" i="6" s="1"/>
  <c r="AQ30" i="6" s="1"/>
  <c r="AP27" i="6"/>
  <c r="AP29" i="6" s="1"/>
  <c r="AP30" i="6" s="1"/>
  <c r="AJ27" i="6"/>
  <c r="AK27" i="6"/>
  <c r="AK29" i="6" s="1"/>
  <c r="AK30" i="6" s="1"/>
  <c r="AO27" i="6"/>
  <c r="AO29" i="6" s="1"/>
  <c r="AO30" i="6" s="1"/>
  <c r="AL27" i="6"/>
  <c r="AL29" i="6" s="1"/>
  <c r="AL30" i="6" s="1"/>
  <c r="AI27" i="6"/>
  <c r="AI29" i="6" s="1"/>
  <c r="AI30" i="6" s="1"/>
  <c r="O18" i="9"/>
  <c r="AM30" i="6"/>
  <c r="AG29" i="6"/>
  <c r="AR23" i="6"/>
  <c r="AP24" i="6"/>
  <c r="AL24" i="6"/>
  <c r="AR27" i="6" l="1"/>
  <c r="AJ29" i="6"/>
  <c r="AJ30" i="6" s="1"/>
  <c r="AG30" i="6"/>
  <c r="Q22" i="6"/>
  <c r="Q27" i="6"/>
  <c r="Q29" i="6"/>
  <c r="Q20" i="6"/>
  <c r="Q23" i="6"/>
  <c r="Q24" i="6"/>
  <c r="AR29" i="6" l="1"/>
  <c r="AR30" i="6" s="1"/>
  <c r="Q18" i="9"/>
  <c r="Q30" i="6"/>
  <c r="R22" i="6"/>
  <c r="Y27" i="6"/>
  <c r="Y29" i="6" s="1"/>
  <c r="Y30" i="6" s="1"/>
  <c r="W27" i="6"/>
  <c r="W29" i="6" s="1"/>
  <c r="W30" i="6" s="1"/>
  <c r="AC12" i="6"/>
  <c r="Y23" i="6"/>
  <c r="Y24" i="6"/>
  <c r="H16" i="9"/>
  <c r="R16" i="9" s="1"/>
  <c r="AA23" i="6"/>
  <c r="AA27" i="6" s="1"/>
  <c r="AA29" i="6" s="1"/>
  <c r="AA30" i="6" s="1"/>
  <c r="AA24" i="6"/>
  <c r="V23" i="6"/>
  <c r="V24" i="6" s="1"/>
  <c r="V27" i="6"/>
  <c r="V29" i="6"/>
  <c r="V30" i="6"/>
  <c r="Z27" i="6"/>
  <c r="Z29" i="6" s="1"/>
  <c r="Z30" i="6" s="1"/>
  <c r="G16" i="9"/>
  <c r="P16" i="9" s="1"/>
  <c r="V20" i="6"/>
  <c r="V22" i="6"/>
  <c r="Z22" i="6"/>
  <c r="T22" i="6"/>
  <c r="AB27" i="6"/>
  <c r="AB29" i="6" s="1"/>
  <c r="AB30" i="6" s="1"/>
  <c r="U24" i="6"/>
  <c r="S24" i="6"/>
  <c r="Z20" i="6"/>
  <c r="Z23" i="6"/>
  <c r="Z24" i="6" s="1"/>
  <c r="AB22" i="6"/>
  <c r="S23" i="6"/>
  <c r="S27" i="6" s="1"/>
  <c r="S29" i="6" s="1"/>
  <c r="S30" i="6" s="1"/>
  <c r="X23" i="6"/>
  <c r="X24" i="6" s="1"/>
  <c r="X27" i="6"/>
  <c r="X29" i="6" s="1"/>
  <c r="W23" i="6"/>
  <c r="W24" i="6" s="1"/>
  <c r="AB20" i="6"/>
  <c r="AB23" i="6"/>
  <c r="AB24" i="6"/>
  <c r="X20" i="6"/>
  <c r="X22" i="6"/>
  <c r="R20" i="6"/>
  <c r="R23" i="6"/>
  <c r="AA20" i="6"/>
  <c r="AA22" i="6"/>
  <c r="U22" i="6"/>
  <c r="Y20" i="6"/>
  <c r="Y22" i="6"/>
  <c r="W20" i="6"/>
  <c r="W22" i="6"/>
  <c r="U20" i="6"/>
  <c r="U23" i="6"/>
  <c r="U27" i="6" s="1"/>
  <c r="U29" i="6" s="1"/>
  <c r="U30" i="6" s="1"/>
  <c r="T20" i="6"/>
  <c r="T23" i="6"/>
  <c r="T27" i="6" s="1"/>
  <c r="T29" i="6" s="1"/>
  <c r="T30" i="6" s="1"/>
  <c r="S20" i="6"/>
  <c r="S22" i="6"/>
  <c r="AC19" i="6" l="1"/>
  <c r="AC23" i="6"/>
  <c r="AC22" i="6"/>
  <c r="G18" i="9"/>
  <c r="X30" i="6"/>
  <c r="T24" i="6"/>
  <c r="R27" i="6"/>
  <c r="R24" i="6"/>
  <c r="M16" i="9"/>
  <c r="K16" i="9"/>
  <c r="R29" i="6" l="1"/>
  <c r="AC27" i="6"/>
  <c r="K18" i="9"/>
  <c r="P18" i="9"/>
  <c r="H18" i="9" l="1"/>
  <c r="R30" i="6"/>
  <c r="AC29" i="6"/>
  <c r="AC30" i="6" s="1"/>
  <c r="R18" i="9" l="1"/>
  <c r="M18" i="9"/>
</calcChain>
</file>

<file path=xl/sharedStrings.xml><?xml version="1.0" encoding="utf-8"?>
<sst xmlns="http://schemas.openxmlformats.org/spreadsheetml/2006/main" count="1173" uniqueCount="124">
  <si>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</si>
  <si>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</si>
  <si>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</si>
  <si>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</si>
  <si>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</si>
  <si>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</si>
  <si>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</si>
  <si>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</si>
  <si>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</si>
  <si>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</si>
  <si>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</si>
  <si>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</si>
  <si>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</si>
  <si>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Ingresos</t>
  </si>
  <si>
    <t>Gastos Indirectos</t>
  </si>
  <si>
    <t>Resultado Operativo</t>
  </si>
  <si>
    <t>Total Gastos</t>
  </si>
  <si>
    <t>Resultado de Explotación</t>
  </si>
  <si>
    <t>Resultado</t>
  </si>
  <si>
    <t>Mes</t>
  </si>
  <si>
    <t>Servicios Profesionales</t>
  </si>
  <si>
    <t>Ratio Personal</t>
  </si>
  <si>
    <t>Ratio gastos Indirectos</t>
  </si>
  <si>
    <t>Gasto Extraor / Finan</t>
  </si>
  <si>
    <t>Resultado Neto antes de I.S.</t>
  </si>
  <si>
    <t>Seguros</t>
  </si>
  <si>
    <t>%</t>
  </si>
  <si>
    <t>Acum</t>
  </si>
  <si>
    <t>Acum BG</t>
  </si>
  <si>
    <t xml:space="preserve"> </t>
  </si>
  <si>
    <t>Compras</t>
  </si>
  <si>
    <t>Varios</t>
  </si>
  <si>
    <t>Margen Bruto</t>
  </si>
  <si>
    <t>Margen bruto</t>
  </si>
  <si>
    <t>Inferior</t>
  </si>
  <si>
    <t>Superior</t>
  </si>
  <si>
    <t>Acum 19</t>
  </si>
  <si>
    <t>Suministros</t>
  </si>
  <si>
    <t>Sueldo CEO</t>
  </si>
  <si>
    <t>Salarios</t>
  </si>
  <si>
    <t>2021 Budget</t>
  </si>
  <si>
    <t>Margen Beneficio</t>
  </si>
  <si>
    <t>Sumas y saldos.</t>
  </si>
  <si>
    <t>Período: de Enero     '20 a Enero     '20</t>
  </si>
  <si>
    <t>Fecha: 04/11/2020</t>
  </si>
  <si>
    <t>Período</t>
  </si>
  <si>
    <t>Acumulados</t>
  </si>
  <si>
    <t>Cuenta</t>
  </si>
  <si>
    <t>Descripción</t>
  </si>
  <si>
    <t>Saldo inicial</t>
  </si>
  <si>
    <t>Debe</t>
  </si>
  <si>
    <t>Haber</t>
  </si>
  <si>
    <t>Saldo deudor</t>
  </si>
  <si>
    <t>Saldo acreedor</t>
  </si>
  <si>
    <t>COMPRAS</t>
  </si>
  <si>
    <t>COMPRAS TRANSPORTE</t>
  </si>
  <si>
    <t>COMPRAS IMPUESTOS</t>
  </si>
  <si>
    <t>ALQ.LOCAL C/.ISLOTE FERMIN</t>
  </si>
  <si>
    <t>REPARACIONES Y CONSERVACIÓN</t>
  </si>
  <si>
    <t>SERVICIOS PROFESIONALES INDEP.</t>
  </si>
  <si>
    <t>PRIMAS DE SEGUROS</t>
  </si>
  <si>
    <t>SERV.BANCARIOS BANKIA</t>
  </si>
  <si>
    <t>SERV.BANCARIOS C.SIETE</t>
  </si>
  <si>
    <t>SUMINISTROS GASOIL</t>
  </si>
  <si>
    <t>SUMINISTROS AGUA</t>
  </si>
  <si>
    <t>SUMINISTROS ELECTRICIDAD</t>
  </si>
  <si>
    <t>GASTOS DIVERSOS</t>
  </si>
  <si>
    <t>GASTOS MAT.OFICINA</t>
  </si>
  <si>
    <t>GASTOS TELEFONO</t>
  </si>
  <si>
    <t>GASTOS VIAJES</t>
  </si>
  <si>
    <t>SUELDOS Y SALARIOS</t>
  </si>
  <si>
    <t>SALARIOS EN ESPECIE</t>
  </si>
  <si>
    <t>SEGURIDAD SOCIAL A CARGO DE LA</t>
  </si>
  <si>
    <t>INT.PTMO.RCI BANQUE S.A.</t>
  </si>
  <si>
    <t>INT.PTMO.C.SIETE Nº2238601351</t>
  </si>
  <si>
    <t>VENTAS</t>
  </si>
  <si>
    <t>DEVOLUCIONES DE VENTAS DE MERC</t>
  </si>
  <si>
    <t>Total nivel</t>
  </si>
  <si>
    <t>Período: de Mayo      '20 a Mayo      '20</t>
  </si>
  <si>
    <t>COMPRAS DE OTROS APROVISIONAMI</t>
  </si>
  <si>
    <t>DEVOLUCIONES DE COMPRAS DE MER</t>
  </si>
  <si>
    <t>OTROS TRIBUTOS</t>
  </si>
  <si>
    <t>INTE. DEUDAS CON ENT. CRÉDITO</t>
  </si>
  <si>
    <t>INT.PTMO.BANKIA Nº 24295623/43</t>
  </si>
  <si>
    <t>OTROS INGRESOS FINANCIEROS</t>
  </si>
  <si>
    <t>Período: de Marzo     '20 a Marzo     '20</t>
  </si>
  <si>
    <t>Período: de Junio     '20 a Junio     '20</t>
  </si>
  <si>
    <t>B PROCEDENTES INMOV. MATERIAL</t>
  </si>
  <si>
    <t>INGRESOS EXCEPCIONALES</t>
  </si>
  <si>
    <t>Período: de Julio     '20 a Julio     '20</t>
  </si>
  <si>
    <t>PUBLICID., PROPAGANDA Y RR.PP.</t>
  </si>
  <si>
    <t>Período: de Febrero   '20 a Febrero   '20</t>
  </si>
  <si>
    <t>Período: de Agosto    '20 a Agosto    '20</t>
  </si>
  <si>
    <t>TRABAJOS REALIZADOS POR OTRAS</t>
  </si>
  <si>
    <t>Período: de Abril     '20 a Abril     '20</t>
  </si>
  <si>
    <t>Período: de Septiembre'20 a Septiembre'20</t>
  </si>
  <si>
    <t>INTERESES DE DEUDAS, EMPRESAS</t>
  </si>
  <si>
    <t>Factura 1</t>
  </si>
  <si>
    <t>Pepito</t>
  </si>
  <si>
    <t>Alquiler</t>
  </si>
  <si>
    <t>Mantenimiento</t>
  </si>
  <si>
    <t>Teléfono</t>
  </si>
  <si>
    <t>Período: de Octubre   '19 a Octubre   '19</t>
  </si>
  <si>
    <t>INDEMNIZACIONES</t>
  </si>
  <si>
    <t>OTROS GASTOS FINANCIEROS</t>
  </si>
  <si>
    <t>GASTOS EXCEPCIONALES</t>
  </si>
  <si>
    <t>Período: de Noviembre '19 a Noviembre '19</t>
  </si>
  <si>
    <t>Período: de Mayo      '19 a Mayo      '19</t>
  </si>
  <si>
    <t>Período: de Marzo     '19 a Marzo     '19</t>
  </si>
  <si>
    <t>Período: de Junio     '19 a Junio     '19</t>
  </si>
  <si>
    <t>Período: de Febrero   '19 a Febrero   '19</t>
  </si>
  <si>
    <t>Período: de Julio     '19 a Julio     '19</t>
  </si>
  <si>
    <t>Período: de Enero     '19 a Enero     '19</t>
  </si>
  <si>
    <t>Período: de Diciembre '19 a Diciembre '19</t>
  </si>
  <si>
    <t>VARIACIÓN DE EXISTENCIAS DE ME</t>
  </si>
  <si>
    <t>IMPUESTO CORRIENTE</t>
  </si>
  <si>
    <t>AMORTIZACIÓN DEL INMOVILIZADO</t>
  </si>
  <si>
    <t>AMORTIZ. DE INV. INMOBILIARIAS</t>
  </si>
  <si>
    <t>DTOS. S/VTAS. P.P. MERCADERÍAS</t>
  </si>
  <si>
    <t>Período: de Agosto    '19 a Agosto    '19</t>
  </si>
  <si>
    <t>Período: de Abril     '19 a Abril     '19</t>
  </si>
  <si>
    <t>Período: de Septiembre'19 a Septiembre'19</t>
  </si>
  <si>
    <t>Sueldos</t>
  </si>
  <si>
    <t>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</si>
</sst>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  <numFmt numFmtId="167" formatCode="00000000"/>
    <numFmt numFmtId="168" formatCode="#,##0.00;[Red]\-#,##0.00;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i/>
      <sz val="18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C0FFC0"/>
        <bgColor indexed="64"/>
      </patternFill>
    </fill>
    <fill>
      <patternFill patternType="solid">
        <fgColor rgb="FFD6D7EE"/>
        <bgColor indexed="64"/>
      </patternFill>
    </fill>
    <fill>
      <patternFill patternType="solid">
        <fgColor rgb="FFFFFF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7" fillId="0" borderId="0"/>
    <xf numFmtId="0" fontId="19" fillId="0" borderId="0" applyNumberFormat="0" applyFill="0" applyBorder="0" applyProtection="0"/>
    <xf numFmtId="0" fontId="20" fillId="0" borderId="0"/>
    <xf numFmtId="0" fontId="21" fillId="0" borderId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5" fillId="13" borderId="1" xfId="0" applyFont="1" applyFill="1" applyBorder="1"/>
    <xf numFmtId="3" fontId="5" fillId="13" borderId="1" xfId="0" applyNumberFormat="1" applyFont="1" applyFill="1" applyBorder="1" applyAlignment="1">
      <alignment horizontal="center"/>
    </xf>
    <xf numFmtId="3" fontId="5" fillId="14" borderId="1" xfId="0" applyNumberFormat="1" applyFont="1" applyFill="1" applyBorder="1" applyAlignment="1">
      <alignment horizontal="center"/>
    </xf>
    <xf numFmtId="0" fontId="5" fillId="13" borderId="14" xfId="0" applyFont="1" applyFill="1" applyBorder="1"/>
    <xf numFmtId="3" fontId="5" fillId="13" borderId="2" xfId="0" applyNumberFormat="1" applyFont="1" applyFill="1" applyBorder="1" applyAlignment="1">
      <alignment horizontal="center"/>
    </xf>
    <xf numFmtId="0" fontId="5" fillId="15" borderId="1" xfId="0" applyFont="1" applyFill="1" applyBorder="1"/>
    <xf numFmtId="165" fontId="5" fillId="16" borderId="1" xfId="1" applyNumberFormat="1" applyFont="1" applyFill="1" applyBorder="1" applyAlignment="1">
      <alignment horizontal="center"/>
    </xf>
    <xf numFmtId="3" fontId="5" fillId="17" borderId="4" xfId="0" applyNumberFormat="1" applyFont="1" applyFill="1" applyBorder="1" applyAlignment="1">
      <alignment horizontal="center"/>
    </xf>
    <xf numFmtId="0" fontId="4" fillId="18" borderId="2" xfId="0" applyFont="1" applyFill="1" applyBorder="1" applyAlignment="1">
      <alignment horizontal="center"/>
    </xf>
    <xf numFmtId="0" fontId="5" fillId="19" borderId="1" xfId="0" applyFont="1" applyFill="1" applyBorder="1"/>
    <xf numFmtId="3" fontId="5" fillId="19" borderId="1" xfId="0" applyNumberFormat="1" applyFont="1" applyFill="1" applyBorder="1" applyAlignment="1">
      <alignment horizontal="center"/>
    </xf>
    <xf numFmtId="3" fontId="5" fillId="20" borderId="1" xfId="0" applyNumberFormat="1" applyFont="1" applyFill="1" applyBorder="1" applyAlignment="1">
      <alignment horizontal="center"/>
    </xf>
    <xf numFmtId="0" fontId="5" fillId="19" borderId="14" xfId="0" applyFont="1" applyFill="1" applyBorder="1"/>
    <xf numFmtId="3" fontId="5" fillId="19" borderId="2" xfId="0" applyNumberFormat="1" applyFont="1" applyFill="1" applyBorder="1" applyAlignment="1">
      <alignment horizontal="center"/>
    </xf>
    <xf numFmtId="3" fontId="5" fillId="20" borderId="15" xfId="0" applyNumberFormat="1" applyFont="1" applyFill="1" applyBorder="1" applyAlignment="1">
      <alignment horizontal="center"/>
    </xf>
    <xf numFmtId="3" fontId="6" fillId="19" borderId="1" xfId="0" applyNumberFormat="1" applyFont="1" applyFill="1" applyBorder="1" applyAlignment="1">
      <alignment horizontal="center"/>
    </xf>
    <xf numFmtId="0" fontId="5" fillId="21" borderId="1" xfId="0" applyFont="1" applyFill="1" applyBorder="1"/>
    <xf numFmtId="165" fontId="5" fillId="22" borderId="1" xfId="1" applyNumberFormat="1" applyFont="1" applyFill="1" applyBorder="1" applyAlignment="1">
      <alignment horizontal="center"/>
    </xf>
    <xf numFmtId="3" fontId="5" fillId="23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18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5" fillId="3" borderId="20" xfId="0" applyFont="1" applyFill="1" applyBorder="1"/>
    <xf numFmtId="3" fontId="5" fillId="3" borderId="20" xfId="0" applyNumberFormat="1" applyFont="1" applyFill="1" applyBorder="1" applyAlignment="1">
      <alignment horizontal="center"/>
    </xf>
    <xf numFmtId="3" fontId="5" fillId="4" borderId="20" xfId="0" applyNumberFormat="1" applyFont="1" applyFill="1" applyBorder="1" applyAlignment="1">
      <alignment horizontal="center"/>
    </xf>
    <xf numFmtId="0" fontId="5" fillId="19" borderId="20" xfId="0" applyFont="1" applyFill="1" applyBorder="1"/>
    <xf numFmtId="3" fontId="5" fillId="19" borderId="20" xfId="0" applyNumberFormat="1" applyFont="1" applyFill="1" applyBorder="1" applyAlignment="1">
      <alignment horizontal="center"/>
    </xf>
    <xf numFmtId="3" fontId="5" fillId="20" borderId="20" xfId="0" applyNumberFormat="1" applyFont="1" applyFill="1" applyBorder="1" applyAlignment="1">
      <alignment horizontal="center"/>
    </xf>
    <xf numFmtId="0" fontId="22" fillId="0" borderId="0" xfId="0" applyFont="1"/>
    <xf numFmtId="0" fontId="0" fillId="24" borderId="20" xfId="0" applyFill="1" applyBorder="1" applyAlignment="1">
      <alignment horizontal="center"/>
    </xf>
    <xf numFmtId="0" fontId="6" fillId="0" borderId="0" xfId="0" applyFont="1" applyAlignment="1">
      <alignment horizontal="right"/>
    </xf>
    <xf numFmtId="9" fontId="0" fillId="0" borderId="0" xfId="3" applyFont="1"/>
    <xf numFmtId="9" fontId="5" fillId="0" borderId="0" xfId="3" applyFont="1" applyAlignment="1">
      <alignment horizontal="center"/>
    </xf>
    <xf numFmtId="0" fontId="5" fillId="16" borderId="20" xfId="0" applyFont="1" applyFill="1" applyBorder="1"/>
    <xf numFmtId="3" fontId="5" fillId="16" borderId="20" xfId="0" applyNumberFormat="1" applyFont="1" applyFill="1" applyBorder="1" applyAlignment="1">
      <alignment horizontal="center"/>
    </xf>
    <xf numFmtId="0" fontId="23" fillId="0" borderId="0" xfId="0" applyFont="1" applyAlignment="1">
      <alignment horizontal="left"/>
    </xf>
    <xf numFmtId="0" fontId="16" fillId="0" borderId="0" xfId="0" applyFont="1"/>
    <xf numFmtId="0" fontId="0" fillId="25" borderId="0" xfId="0" applyFill="1"/>
    <xf numFmtId="0" fontId="0" fillId="26" borderId="0" xfId="0" applyFill="1"/>
    <xf numFmtId="0" fontId="24" fillId="25" borderId="0" xfId="0" applyFont="1" applyFill="1" applyAlignment="1">
      <alignment horizontal="center"/>
    </xf>
    <xf numFmtId="0" fontId="24" fillId="26" borderId="0" xfId="0" applyFont="1" applyFill="1" applyAlignment="1">
      <alignment horizontal="center"/>
    </xf>
    <xf numFmtId="0" fontId="24" fillId="27" borderId="21" xfId="0" applyFont="1" applyFill="1" applyBorder="1" applyAlignment="1">
      <alignment horizontal="center"/>
    </xf>
    <xf numFmtId="0" fontId="24" fillId="27" borderId="21" xfId="0" applyFont="1" applyFill="1" applyBorder="1" applyAlignment="1">
      <alignment horizontal="left"/>
    </xf>
    <xf numFmtId="0" fontId="24" fillId="25" borderId="21" xfId="0" applyFont="1" applyFill="1" applyBorder="1" applyAlignment="1">
      <alignment horizontal="right"/>
    </xf>
    <xf numFmtId="0" fontId="24" fillId="26" borderId="21" xfId="0" applyFont="1" applyFill="1" applyBorder="1" applyAlignment="1">
      <alignment horizontal="right"/>
    </xf>
    <xf numFmtId="167" fontId="25" fillId="0" borderId="0" xfId="0" applyNumberFormat="1" applyFont="1" applyAlignment="1">
      <alignment horizontal="center"/>
    </xf>
    <xf numFmtId="168" fontId="0" fillId="25" borderId="0" xfId="0" applyNumberFormat="1" applyFill="1"/>
    <xf numFmtId="168" fontId="0" fillId="26" borderId="0" xfId="0" applyNumberFormat="1" applyFill="1"/>
    <xf numFmtId="0" fontId="16" fillId="0" borderId="0" xfId="0" applyFont="1" applyAlignment="1">
      <alignment horizontal="right"/>
    </xf>
    <xf numFmtId="168" fontId="16" fillId="0" borderId="0" xfId="0" applyNumberFormat="1" applyFont="1" applyAlignment="1">
      <alignment horizontal="right"/>
    </xf>
    <xf numFmtId="1" fontId="25" fillId="0" borderId="0" xfId="0" applyNumberFormat="1" applyFont="1" applyAlignment="1">
      <alignment horizontal="center"/>
    </xf>
    <xf numFmtId="1" fontId="25" fillId="24" borderId="0" xfId="0" applyNumberFormat="1" applyFont="1" applyFill="1" applyAlignment="1">
      <alignment horizontal="center"/>
    </xf>
    <xf numFmtId="0" fontId="0" fillId="24" borderId="0" xfId="0" applyFill="1"/>
    <xf numFmtId="1" fontId="25" fillId="0" borderId="0" xfId="0" applyNumberFormat="1" applyFont="1" applyFill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14" fillId="0" borderId="0" xfId="2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</cellXfs>
  <cellStyles count="10">
    <cellStyle name="Millares" xfId="1" builtinId="3"/>
    <cellStyle name="Moneda" xfId="2" builtinId="4"/>
    <cellStyle name="Normal" xfId="0" builtinId="0"/>
    <cellStyle name="Normal 2" xfId="4" xr:uid="{C73A1A06-2D24-42C0-83F4-03B55EF1507B}"/>
    <cellStyle name="Normal 3" xfId="5" xr:uid="{8C51AD3E-9DEF-4046-950A-E1D0ED3E61CE}"/>
    <cellStyle name="Normal 4" xfId="6" xr:uid="{49622B7F-3A8C-4D81-B7CB-4D5B26D7EDF0}"/>
    <cellStyle name="Normal 5" xfId="7" xr:uid="{729ACFBD-5649-45CA-B275-923D4EE01237}"/>
    <cellStyle name="Normal 6" xfId="8" xr:uid="{9F66E25A-BB59-4C74-9259-EF15039C59C2}"/>
    <cellStyle name="Normal 7" xfId="9" xr:uid="{5FF8B18C-EE3F-40FE-8FF8-B74706F268BC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48431.57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63677.990000000005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D-438C-81FB-25171DC1CF19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14961.23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8782.94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Febrero</c:v>
                </c:pt>
              </c:strCache>
            </c:strRef>
          </c:cat>
          <c:val>
            <c:numRef>
              <c:f>'Análisis Datos'!$G$18</c:f>
              <c:numCache>
                <c:formatCode>_-* #,##0\ "€"_-;\-* #,##0\ "€"_-;_-* "-"??\ "€"_-;_-@_-</c:formatCode>
                <c:ptCount val="1"/>
                <c:pt idx="0">
                  <c:v>-39618.670000000013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52482.340000000004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4"/>
          <c:order val="1"/>
          <c:tx>
            <c:strRef>
              <c:f>'Análisis Datos'!$F$12</c:f>
              <c:strCache>
                <c:ptCount val="1"/>
                <c:pt idx="0">
                  <c:v>Compras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46009.020000000004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A-4212-A31C-25B357E48CA7}"/>
            </c:ext>
          </c:extLst>
        </c:ser>
        <c:ser>
          <c:idx val="1"/>
          <c:order val="2"/>
          <c:tx>
            <c:strRef>
              <c:f>'Análisis Datos'!$F$14</c:f>
              <c:strCache>
                <c:ptCount val="1"/>
                <c:pt idx="0">
                  <c:v>Salarios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19542.150000000001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3"/>
          <c:tx>
            <c:strRef>
              <c:f>'Análisis Datos'!$F$16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9269.9600000000009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4"/>
          <c:tx>
            <c:strRef>
              <c:f>'Análisis Datos'!$F$18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Datos'!$H$18</c:f>
              <c:numCache>
                <c:formatCode>_-* #,##0\ "€"_-;\-* #,##0\ "€"_-;_-* "-"??\ "€"_-;_-@_-</c:formatCode>
                <c:ptCount val="1"/>
                <c:pt idx="0">
                  <c:v>-22483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2020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52482.340000000004</c:v>
                </c:pt>
                <c:pt idx="1">
                  <c:v>48431.57</c:v>
                </c:pt>
                <c:pt idx="2">
                  <c:v>74552.350000000006</c:v>
                </c:pt>
                <c:pt idx="3">
                  <c:v>0</c:v>
                </c:pt>
                <c:pt idx="4">
                  <c:v>26666</c:v>
                </c:pt>
                <c:pt idx="5">
                  <c:v>33851.519999999997</c:v>
                </c:pt>
                <c:pt idx="6">
                  <c:v>48049.75</c:v>
                </c:pt>
                <c:pt idx="7">
                  <c:v>118210.75</c:v>
                </c:pt>
                <c:pt idx="8">
                  <c:v>24391.45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74821.13</c:v>
                </c:pt>
                <c:pt idx="1">
                  <c:v>87422.16</c:v>
                </c:pt>
                <c:pt idx="2">
                  <c:v>76198.36</c:v>
                </c:pt>
                <c:pt idx="3">
                  <c:v>3327.21</c:v>
                </c:pt>
                <c:pt idx="4">
                  <c:v>32838.990000000005</c:v>
                </c:pt>
                <c:pt idx="5">
                  <c:v>16882.48</c:v>
                </c:pt>
                <c:pt idx="6">
                  <c:v>37878.619999999995</c:v>
                </c:pt>
                <c:pt idx="7">
                  <c:v>36506.74</c:v>
                </c:pt>
                <c:pt idx="8">
                  <c:v>25465.239999999998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Resultados'!$P$29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Resultados'!$Q$29:$AB$29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-22483</c:v>
                      </c:pt>
                      <c:pt idx="1">
                        <c:v>-39618.670000000013</c:v>
                      </c:pt>
                      <c:pt idx="2">
                        <c:v>-1654.2099999999948</c:v>
                      </c:pt>
                      <c:pt idx="3">
                        <c:v>-3413.1</c:v>
                      </c:pt>
                      <c:pt idx="4">
                        <c:v>-6371.4100000000017</c:v>
                      </c:pt>
                      <c:pt idx="5">
                        <c:v>16795.729999999992</c:v>
                      </c:pt>
                      <c:pt idx="6">
                        <c:v>9941.4100000000017</c:v>
                      </c:pt>
                      <c:pt idx="7">
                        <c:v>81437.840000000011</c:v>
                      </c:pt>
                      <c:pt idx="8">
                        <c:v>-1204.839999999999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2020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Resultados'!$P$5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Resultados'!$Q$5:$AB$5</c:f>
              <c:numCache>
                <c:formatCode>#,##0</c:formatCode>
                <c:ptCount val="12"/>
                <c:pt idx="0">
                  <c:v>46009.020000000004</c:v>
                </c:pt>
                <c:pt idx="1">
                  <c:v>63677.990000000005</c:v>
                </c:pt>
                <c:pt idx="2">
                  <c:v>62259.48</c:v>
                </c:pt>
                <c:pt idx="3">
                  <c:v>17.79</c:v>
                </c:pt>
                <c:pt idx="4">
                  <c:v>25493.510000000002</c:v>
                </c:pt>
                <c:pt idx="5">
                  <c:v>3810.88</c:v>
                </c:pt>
                <c:pt idx="6">
                  <c:v>22423.549999999996</c:v>
                </c:pt>
                <c:pt idx="7">
                  <c:v>21968.42</c:v>
                </c:pt>
                <c:pt idx="8">
                  <c:v>3685.99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Resultados'!$P$7</c:f>
              <c:strCache>
                <c:ptCount val="1"/>
                <c:pt idx="0">
                  <c:v>Salarios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Resultados'!$Q$7:$AB$7</c:f>
              <c:numCache>
                <c:formatCode>#,##0</c:formatCode>
                <c:ptCount val="12"/>
                <c:pt idx="0">
                  <c:v>19542.150000000001</c:v>
                </c:pt>
                <c:pt idx="1">
                  <c:v>14961.23</c:v>
                </c:pt>
                <c:pt idx="2">
                  <c:v>9141.74</c:v>
                </c:pt>
                <c:pt idx="3">
                  <c:v>0</c:v>
                </c:pt>
                <c:pt idx="4">
                  <c:v>3052.85</c:v>
                </c:pt>
                <c:pt idx="5">
                  <c:v>8410.83</c:v>
                </c:pt>
                <c:pt idx="6">
                  <c:v>8789.41</c:v>
                </c:pt>
                <c:pt idx="7">
                  <c:v>9254.92</c:v>
                </c:pt>
                <c:pt idx="8">
                  <c:v>11520.49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Resultados'!$P$12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Resultados'!$Q$12:$AB$12</c:f>
              <c:numCache>
                <c:formatCode>#,##0</c:formatCode>
                <c:ptCount val="12"/>
                <c:pt idx="0">
                  <c:v>9269.9600000000009</c:v>
                </c:pt>
                <c:pt idx="1">
                  <c:v>8782.94</c:v>
                </c:pt>
                <c:pt idx="2">
                  <c:v>4797.1400000000003</c:v>
                </c:pt>
                <c:pt idx="3">
                  <c:v>3309.42</c:v>
                </c:pt>
                <c:pt idx="4">
                  <c:v>4292.63</c:v>
                </c:pt>
                <c:pt idx="5">
                  <c:v>4660.7699999999995</c:v>
                </c:pt>
                <c:pt idx="6">
                  <c:v>6665.66</c:v>
                </c:pt>
                <c:pt idx="7">
                  <c:v>5283.4</c:v>
                </c:pt>
                <c:pt idx="8">
                  <c:v>10258.76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Resultados'!$P$29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Resultados'!$Q$29:$AB$29</c:f>
              <c:numCache>
                <c:formatCode>#,##0</c:formatCode>
                <c:ptCount val="12"/>
                <c:pt idx="0">
                  <c:v>-22483</c:v>
                </c:pt>
                <c:pt idx="1">
                  <c:v>-39618.670000000013</c:v>
                </c:pt>
                <c:pt idx="2">
                  <c:v>-1654.2099999999948</c:v>
                </c:pt>
                <c:pt idx="3">
                  <c:v>-3413.1</c:v>
                </c:pt>
                <c:pt idx="4">
                  <c:v>-6371.4100000000017</c:v>
                </c:pt>
                <c:pt idx="5">
                  <c:v>16795.729999999992</c:v>
                </c:pt>
                <c:pt idx="6">
                  <c:v>9941.4100000000017</c:v>
                </c:pt>
                <c:pt idx="7">
                  <c:v>81437.840000000011</c:v>
                </c:pt>
                <c:pt idx="8">
                  <c:v>-1204.839999999999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19-20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71449.679999999993</c:v>
                </c:pt>
                <c:pt idx="1">
                  <c:v>62513.69</c:v>
                </c:pt>
                <c:pt idx="2">
                  <c:v>46757.95</c:v>
                </c:pt>
                <c:pt idx="3">
                  <c:v>73864.33</c:v>
                </c:pt>
                <c:pt idx="4">
                  <c:v>111410.14</c:v>
                </c:pt>
                <c:pt idx="5">
                  <c:v>62901.14</c:v>
                </c:pt>
                <c:pt idx="6">
                  <c:v>123649.7</c:v>
                </c:pt>
                <c:pt idx="7">
                  <c:v>67519.289999999994</c:v>
                </c:pt>
                <c:pt idx="8">
                  <c:v>61864.42</c:v>
                </c:pt>
                <c:pt idx="9">
                  <c:v>85403.64</c:v>
                </c:pt>
                <c:pt idx="10">
                  <c:v>75831.290000000008</c:v>
                </c:pt>
                <c:pt idx="11">
                  <c:v>129835.72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52482.340000000004</c:v>
                </c:pt>
                <c:pt idx="1">
                  <c:v>48431.57</c:v>
                </c:pt>
                <c:pt idx="2">
                  <c:v>74552.350000000006</c:v>
                </c:pt>
                <c:pt idx="3">
                  <c:v>0</c:v>
                </c:pt>
                <c:pt idx="4">
                  <c:v>26666</c:v>
                </c:pt>
                <c:pt idx="5">
                  <c:v>33851.519999999997</c:v>
                </c:pt>
                <c:pt idx="6">
                  <c:v>48049.75</c:v>
                </c:pt>
                <c:pt idx="7">
                  <c:v>118210.75</c:v>
                </c:pt>
                <c:pt idx="8">
                  <c:v>24391.45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65019.208799999993</c:v>
                </c:pt>
                <c:pt idx="1">
                  <c:v>56262.321000000004</c:v>
                </c:pt>
                <c:pt idx="2">
                  <c:v>43952.472999999998</c:v>
                </c:pt>
                <c:pt idx="3">
                  <c:v>70171.113500000007</c:v>
                </c:pt>
                <c:pt idx="4">
                  <c:v>102497.3288</c:v>
                </c:pt>
                <c:pt idx="5">
                  <c:v>57869.048799999997</c:v>
                </c:pt>
                <c:pt idx="6">
                  <c:v>117467.215</c:v>
                </c:pt>
                <c:pt idx="7">
                  <c:v>62792.939699999995</c:v>
                </c:pt>
                <c:pt idx="8">
                  <c:v>58771.199000000001</c:v>
                </c:pt>
                <c:pt idx="9">
                  <c:v>77717.312399999995</c:v>
                </c:pt>
                <c:pt idx="10">
                  <c:v>69764.786800000002</c:v>
                </c:pt>
                <c:pt idx="11">
                  <c:v>119448.8624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19-20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  <c:numCache>
                <c:formatCode>_-* #,##0\ _€_-;\-* #,##0\ _€_-;_-* "-"??\ _€_-;_-@_-</c:formatCode>
                <c:ptCount val="12"/>
                <c:pt idx="0">
                  <c:v>65713.81</c:v>
                </c:pt>
                <c:pt idx="1">
                  <c:v>46672.01</c:v>
                </c:pt>
                <c:pt idx="2">
                  <c:v>76046.55</c:v>
                </c:pt>
                <c:pt idx="3">
                  <c:v>46564.57</c:v>
                </c:pt>
                <c:pt idx="4">
                  <c:v>96687.29</c:v>
                </c:pt>
                <c:pt idx="5">
                  <c:v>61683.29</c:v>
                </c:pt>
                <c:pt idx="6">
                  <c:v>108033.68</c:v>
                </c:pt>
                <c:pt idx="7">
                  <c:v>37871.449999999997</c:v>
                </c:pt>
                <c:pt idx="8">
                  <c:v>53247.270000000004</c:v>
                </c:pt>
                <c:pt idx="9">
                  <c:v>105004.61</c:v>
                </c:pt>
                <c:pt idx="10">
                  <c:v>73581.86</c:v>
                </c:pt>
                <c:pt idx="11">
                  <c:v>98536.15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74821.13</c:v>
                </c:pt>
                <c:pt idx="1">
                  <c:v>87422.16</c:v>
                </c:pt>
                <c:pt idx="2">
                  <c:v>76198.36</c:v>
                </c:pt>
                <c:pt idx="3">
                  <c:v>3327.21</c:v>
                </c:pt>
                <c:pt idx="4">
                  <c:v>32838.990000000005</c:v>
                </c:pt>
                <c:pt idx="5">
                  <c:v>16882.48</c:v>
                </c:pt>
                <c:pt idx="6">
                  <c:v>37878.619999999995</c:v>
                </c:pt>
                <c:pt idx="7">
                  <c:v>36506.74</c:v>
                </c:pt>
                <c:pt idx="8">
                  <c:v>25465.239999999998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  <c:numCache>
                <c:formatCode>_-* #,##0\ _€_-;\-* #,##0\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19-20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Resultados'!$B$29:$M$29</c:f>
              <c:numCache>
                <c:formatCode>#,##0</c:formatCode>
                <c:ptCount val="12"/>
                <c:pt idx="0">
                  <c:v>5525.4099999999953</c:v>
                </c:pt>
                <c:pt idx="1">
                  <c:v>15149.490000000003</c:v>
                </c:pt>
                <c:pt idx="2">
                  <c:v>-29570.09</c:v>
                </c:pt>
                <c:pt idx="3">
                  <c:v>27113.420000000006</c:v>
                </c:pt>
                <c:pt idx="4">
                  <c:v>14543.769999999991</c:v>
                </c:pt>
                <c:pt idx="5">
                  <c:v>914.37999999999852</c:v>
                </c:pt>
                <c:pt idx="6">
                  <c:v>15401.149999999989</c:v>
                </c:pt>
                <c:pt idx="7">
                  <c:v>29447.389999999989</c:v>
                </c:pt>
                <c:pt idx="8">
                  <c:v>8368.6899999999987</c:v>
                </c:pt>
                <c:pt idx="9">
                  <c:v>-19781.550000000003</c:v>
                </c:pt>
                <c:pt idx="10">
                  <c:v>2055.2200000000148</c:v>
                </c:pt>
                <c:pt idx="11">
                  <c:v>31001.860000000008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2020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Resultados'!$Q$29:$AB$29</c:f>
              <c:numCache>
                <c:formatCode>#,##0</c:formatCode>
                <c:ptCount val="12"/>
                <c:pt idx="0">
                  <c:v>-22483</c:v>
                </c:pt>
                <c:pt idx="1">
                  <c:v>-39618.670000000013</c:v>
                </c:pt>
                <c:pt idx="2">
                  <c:v>-1654.2099999999948</c:v>
                </c:pt>
                <c:pt idx="3">
                  <c:v>-3413.1</c:v>
                </c:pt>
                <c:pt idx="4">
                  <c:v>-6371.4100000000017</c:v>
                </c:pt>
                <c:pt idx="5">
                  <c:v>16795.729999999992</c:v>
                </c:pt>
                <c:pt idx="6">
                  <c:v>9941.4100000000017</c:v>
                </c:pt>
                <c:pt idx="7">
                  <c:v>81437.840000000011</c:v>
                </c:pt>
                <c:pt idx="8">
                  <c:v>-1204.839999999999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2021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Resultados'!$AF$29:$AQ$29</c:f>
              <c:numCache>
                <c:formatCode>#,##0</c:formatCode>
                <c:ptCount val="12"/>
                <c:pt idx="0">
                  <c:v>65019.208799999993</c:v>
                </c:pt>
                <c:pt idx="1">
                  <c:v>56262.321000000004</c:v>
                </c:pt>
                <c:pt idx="2">
                  <c:v>43952.472999999998</c:v>
                </c:pt>
                <c:pt idx="3">
                  <c:v>70171.113500000007</c:v>
                </c:pt>
                <c:pt idx="4">
                  <c:v>102497.3288</c:v>
                </c:pt>
                <c:pt idx="5">
                  <c:v>57869.048799999997</c:v>
                </c:pt>
                <c:pt idx="6">
                  <c:v>117467.215</c:v>
                </c:pt>
                <c:pt idx="7">
                  <c:v>62792.939699999995</c:v>
                </c:pt>
                <c:pt idx="8">
                  <c:v>58771.199000000001</c:v>
                </c:pt>
                <c:pt idx="9">
                  <c:v>77717.312399999995</c:v>
                </c:pt>
                <c:pt idx="10">
                  <c:v>69764.786800000002</c:v>
                </c:pt>
                <c:pt idx="11">
                  <c:v>119448.8624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17" Type="http://schemas.openxmlformats.org/officeDocument/2006/relationships/image" Target="../media/image9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chart" Target="../charts/chart8.xml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116704</xdr:colOff>
      <xdr:row>4</xdr:row>
      <xdr:rowOff>32475</xdr:rowOff>
    </xdr:from>
    <xdr:to>
      <xdr:col>22</xdr:col>
      <xdr:colOff>329270</xdr:colOff>
      <xdr:row>17</xdr:row>
      <xdr:rowOff>186690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56514</xdr:colOff>
      <xdr:row>19</xdr:row>
      <xdr:rowOff>160655</xdr:rowOff>
    </xdr:from>
    <xdr:to>
      <xdr:col>6</xdr:col>
      <xdr:colOff>105033</xdr:colOff>
      <xdr:row>32</xdr:row>
      <xdr:rowOff>30831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249872</xdr:colOff>
      <xdr:row>19</xdr:row>
      <xdr:rowOff>173990</xdr:rowOff>
    </xdr:from>
    <xdr:to>
      <xdr:col>22</xdr:col>
      <xdr:colOff>247227</xdr:colOff>
      <xdr:row>32</xdr:row>
      <xdr:rowOff>21080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478699</xdr:colOff>
      <xdr:row>19</xdr:row>
      <xdr:rowOff>175033</xdr:rowOff>
    </xdr:from>
    <xdr:to>
      <xdr:col>14</xdr:col>
      <xdr:colOff>784013</xdr:colOff>
      <xdr:row>32</xdr:row>
      <xdr:rowOff>53763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99219</xdr:colOff>
      <xdr:row>5</xdr:row>
      <xdr:rowOff>134938</xdr:rowOff>
    </xdr:from>
    <xdr:to>
      <xdr:col>7</xdr:col>
      <xdr:colOff>710407</xdr:colOff>
      <xdr:row>7</xdr:row>
      <xdr:rowOff>103188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30625" y="1468438"/>
          <a:ext cx="2361407" cy="515938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48.432 €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52.482 €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34</xdr:row>
      <xdr:rowOff>1</xdr:rowOff>
    </xdr:from>
    <xdr:to>
      <xdr:col>6</xdr:col>
      <xdr:colOff>38100</xdr:colOff>
      <xdr:row>46</xdr:row>
      <xdr:rowOff>160656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478791</xdr:colOff>
      <xdr:row>34</xdr:row>
      <xdr:rowOff>19685</xdr:rowOff>
    </xdr:from>
    <xdr:to>
      <xdr:col>14</xdr:col>
      <xdr:colOff>792290</xdr:colOff>
      <xdr:row>46</xdr:row>
      <xdr:rowOff>170815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478588</xdr:colOff>
      <xdr:row>6</xdr:row>
      <xdr:rowOff>22234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856</xdr:colOff>
      <xdr:row>6</xdr:row>
      <xdr:rowOff>53349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904875</xdr:colOff>
      <xdr:row>18</xdr:row>
      <xdr:rowOff>130764</xdr:rowOff>
    </xdr:from>
    <xdr:to>
      <xdr:col>6</xdr:col>
      <xdr:colOff>359455</xdr:colOff>
      <xdr:row>21</xdr:row>
      <xdr:rowOff>162348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657725" y="3683589"/>
          <a:ext cx="578530" cy="574509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441114</xdr:colOff>
      <xdr:row>18</xdr:row>
      <xdr:rowOff>173309</xdr:rowOff>
    </xdr:from>
    <xdr:to>
      <xdr:col>15</xdr:col>
      <xdr:colOff>57150</xdr:colOff>
      <xdr:row>22</xdr:row>
      <xdr:rowOff>20743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42289" y="3764234"/>
          <a:ext cx="606636" cy="609434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18</xdr:row>
      <xdr:rowOff>174791</xdr:rowOff>
    </xdr:from>
    <xdr:to>
      <xdr:col>22</xdr:col>
      <xdr:colOff>428458</xdr:colOff>
      <xdr:row>22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932604</xdr:colOff>
      <xdr:row>18</xdr:row>
      <xdr:rowOff>149014</xdr:rowOff>
    </xdr:from>
    <xdr:to>
      <xdr:col>6</xdr:col>
      <xdr:colOff>322512</xdr:colOff>
      <xdr:row>21</xdr:row>
      <xdr:rowOff>137091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454" y="3701839"/>
          <a:ext cx="521478" cy="540527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19</xdr:row>
      <xdr:rowOff>31751</xdr:rowOff>
    </xdr:from>
    <xdr:to>
      <xdr:col>22</xdr:col>
      <xdr:colOff>398288</xdr:colOff>
      <xdr:row>22</xdr:row>
      <xdr:rowOff>17289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812588</xdr:colOff>
      <xdr:row>32</xdr:row>
      <xdr:rowOff>161925</xdr:rowOff>
    </xdr:from>
    <xdr:to>
      <xdr:col>6</xdr:col>
      <xdr:colOff>267168</xdr:colOff>
      <xdr:row>36</xdr:row>
      <xdr:rowOff>17825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565438" y="6248400"/>
          <a:ext cx="578530" cy="57980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441325</xdr:colOff>
      <xdr:row>33</xdr:row>
      <xdr:rowOff>20108</xdr:rowOff>
    </xdr:from>
    <xdr:to>
      <xdr:col>15</xdr:col>
      <xdr:colOff>19051</xdr:colOff>
      <xdr:row>36</xdr:row>
      <xdr:rowOff>55078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842500" y="6468533"/>
          <a:ext cx="568326" cy="606470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829945</xdr:colOff>
      <xdr:row>33</xdr:row>
      <xdr:rowOff>10794</xdr:rowOff>
    </xdr:from>
    <xdr:to>
      <xdr:col>6</xdr:col>
      <xdr:colOff>226414</xdr:colOff>
      <xdr:row>36</xdr:row>
      <xdr:rowOff>988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2795" y="6278244"/>
          <a:ext cx="520419" cy="533119"/>
        </a:xfrm>
        <a:prstGeom prst="rect">
          <a:avLst/>
        </a:prstGeom>
      </xdr:spPr>
    </xdr:pic>
    <xdr:clientData/>
  </xdr:twoCellAnchor>
  <xdr:twoCellAnchor editAs="oneCell">
    <xdr:from>
      <xdr:col>14</xdr:col>
      <xdr:colOff>492335</xdr:colOff>
      <xdr:row>33</xdr:row>
      <xdr:rowOff>59688</xdr:rowOff>
    </xdr:from>
    <xdr:to>
      <xdr:col>14</xdr:col>
      <xdr:colOff>942407</xdr:colOff>
      <xdr:row>35</xdr:row>
      <xdr:rowOff>175086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460" y="6327138"/>
          <a:ext cx="469122" cy="477348"/>
        </a:xfrm>
        <a:prstGeom prst="rect">
          <a:avLst/>
        </a:prstGeom>
      </xdr:spPr>
    </xdr:pic>
    <xdr:clientData/>
  </xdr:twoCellAnchor>
  <xdr:twoCellAnchor editAs="oneCell">
    <xdr:from>
      <xdr:col>14</xdr:col>
      <xdr:colOff>493394</xdr:colOff>
      <xdr:row>18</xdr:row>
      <xdr:rowOff>173142</xdr:rowOff>
    </xdr:from>
    <xdr:to>
      <xdr:col>15</xdr:col>
      <xdr:colOff>45137</xdr:colOff>
      <xdr:row>22</xdr:row>
      <xdr:rowOff>17168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519" y="3725967"/>
          <a:ext cx="561393" cy="567926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33</xdr:row>
      <xdr:rowOff>172359</xdr:rowOff>
    </xdr:from>
    <xdr:to>
      <xdr:col>22</xdr:col>
      <xdr:colOff>172511</xdr:colOff>
      <xdr:row>46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285751</xdr:colOff>
      <xdr:row>0</xdr:row>
      <xdr:rowOff>52917</xdr:rowOff>
    </xdr:from>
    <xdr:to>
      <xdr:col>20</xdr:col>
      <xdr:colOff>338667</xdr:colOff>
      <xdr:row>2</xdr:row>
      <xdr:rowOff>63500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2669CED-3B02-4FBC-B817-E7D7B36B13F7}"/>
            </a:ext>
          </a:extLst>
        </xdr:cNvPr>
        <xdr:cNvSpPr txBox="1"/>
      </xdr:nvSpPr>
      <xdr:spPr>
        <a:xfrm>
          <a:off x="1809751" y="52917"/>
          <a:ext cx="11673416" cy="804333"/>
        </a:xfrm>
        <a:prstGeom prst="round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latin typeface="Freestyle Script" panose="030804020302050B0404" pitchFamily="66" charset="0"/>
            </a:rPr>
            <a:t>Análisis de negocio</a:t>
          </a:r>
          <a:endParaRPr lang="es-ES" sz="4400" baseline="0"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21</xdr:col>
      <xdr:colOff>582084</xdr:colOff>
      <xdr:row>32</xdr:row>
      <xdr:rowOff>172357</xdr:rowOff>
    </xdr:from>
    <xdr:to>
      <xdr:col>22</xdr:col>
      <xdr:colOff>396709</xdr:colOff>
      <xdr:row>36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33</xdr:row>
      <xdr:rowOff>22678</xdr:rowOff>
    </xdr:from>
    <xdr:to>
      <xdr:col>22</xdr:col>
      <xdr:colOff>363575</xdr:colOff>
      <xdr:row>35</xdr:row>
      <xdr:rowOff>171441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18</xdr:col>
      <xdr:colOff>266096</xdr:colOff>
      <xdr:row>0</xdr:row>
      <xdr:rowOff>92226</xdr:rowOff>
    </xdr:from>
    <xdr:to>
      <xdr:col>19</xdr:col>
      <xdr:colOff>169664</xdr:colOff>
      <xdr:row>1</xdr:row>
      <xdr:rowOff>284631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5429" y="92226"/>
          <a:ext cx="685678" cy="678180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662535</xdr:colOff>
      <xdr:row>0</xdr:row>
      <xdr:rowOff>131536</xdr:rowOff>
    </xdr:from>
    <xdr:to>
      <xdr:col>4</xdr:col>
      <xdr:colOff>530678</xdr:colOff>
      <xdr:row>1</xdr:row>
      <xdr:rowOff>286608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8535" y="131536"/>
          <a:ext cx="630143" cy="621797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8"/>
  <sheetViews>
    <sheetView showGridLines="0" zoomScaleNormal="100" workbookViewId="0">
      <selection activeCell="G10" sqref="G10"/>
    </sheetView>
  </sheetViews>
  <sheetFormatPr baseColWidth="10" defaultRowHeight="15" x14ac:dyDescent="0.25"/>
  <cols>
    <col min="5" max="5" width="8.7109375" customWidth="1"/>
    <col min="6" max="6" width="16.28515625" customWidth="1"/>
    <col min="7" max="7" width="11.140625" customWidth="1"/>
    <col min="8" max="8" width="11.140625" bestFit="1" customWidth="1"/>
    <col min="9" max="9" width="2.7109375" customWidth="1"/>
    <col min="10" max="10" width="13.42578125" customWidth="1"/>
    <col min="11" max="11" width="9.140625" bestFit="1" customWidth="1"/>
    <col min="12" max="12" width="10.5703125" customWidth="1"/>
    <col min="13" max="13" width="9.140625" bestFit="1" customWidth="1"/>
    <col min="14" max="14" width="3" customWidth="1"/>
    <col min="15" max="15" width="14.85546875" customWidth="1"/>
    <col min="16" max="16" width="9" customWidth="1"/>
    <col min="17" max="17" width="11.140625" bestFit="1" customWidth="1"/>
    <col min="18" max="18" width="11.28515625" customWidth="1"/>
    <col min="19" max="22" width="11.5703125" customWidth="1"/>
    <col min="23" max="23" width="6.7109375" customWidth="1"/>
    <col min="24" max="24" width="4.85546875" customWidth="1"/>
  </cols>
  <sheetData>
    <row r="1" spans="1:23" ht="37.5" customHeigh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</row>
    <row r="2" spans="1:23" ht="25.1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</row>
    <row r="3" spans="1:23" ht="16.899999999999999" customHeight="1" x14ac:dyDescent="0.25"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</row>
    <row r="4" spans="1:23" ht="12" customHeight="1" x14ac:dyDescent="0.25"/>
    <row r="5" spans="1:23" ht="14.65" customHeight="1" x14ac:dyDescent="0.25">
      <c r="F5" s="111" t="str">
        <f>CONCATENATE("Ventas totales ",G9)</f>
        <v>Ventas totales Febrero</v>
      </c>
      <c r="G5" s="111"/>
      <c r="H5" s="111"/>
      <c r="O5" s="111" t="str">
        <f>CONCATENATE("Ventas acumuladas ")</f>
        <v xml:space="preserve">Ventas acumuladas </v>
      </c>
      <c r="P5" s="111"/>
      <c r="Q5" s="111"/>
      <c r="R5" s="111"/>
    </row>
    <row r="6" spans="1:23" ht="15" customHeight="1" thickBot="1" x14ac:dyDescent="0.3">
      <c r="F6" s="109"/>
      <c r="G6" s="110"/>
      <c r="H6" s="110"/>
    </row>
    <row r="7" spans="1:23" ht="28.5" customHeight="1" thickBot="1" x14ac:dyDescent="0.3">
      <c r="F7" s="109"/>
      <c r="G7" s="110"/>
      <c r="H7" s="110"/>
      <c r="J7" s="35" t="s">
        <v>19</v>
      </c>
      <c r="K7" s="106" t="s">
        <v>2</v>
      </c>
      <c r="L7" s="107"/>
      <c r="M7" s="108"/>
    </row>
    <row r="8" spans="1:23" ht="15.75" thickBot="1" x14ac:dyDescent="0.3"/>
    <row r="9" spans="1:23" ht="15.75" thickBot="1" x14ac:dyDescent="0.3">
      <c r="G9" s="24" t="str">
        <f>K7</f>
        <v>Febrero</v>
      </c>
      <c r="H9" s="62" t="s">
        <v>27</v>
      </c>
      <c r="J9" s="24" t="str">
        <f>CONCATENATE(G9," ","19")</f>
        <v>Febrero 19</v>
      </c>
      <c r="K9" s="59" t="s">
        <v>26</v>
      </c>
      <c r="L9" s="59" t="s">
        <v>36</v>
      </c>
      <c r="M9" s="62" t="s">
        <v>26</v>
      </c>
      <c r="O9" s="24" t="str">
        <f>CONCATENATE(G9," ","BG")</f>
        <v>Febrero BG</v>
      </c>
      <c r="P9" s="59" t="s">
        <v>26</v>
      </c>
      <c r="Q9" s="59" t="s">
        <v>28</v>
      </c>
      <c r="R9" s="62" t="s">
        <v>26</v>
      </c>
    </row>
    <row r="10" spans="1:23" ht="15.75" thickBot="1" x14ac:dyDescent="0.3">
      <c r="F10" s="57" t="s">
        <v>13</v>
      </c>
      <c r="G10" s="63">
        <f>VLOOKUP($F$10,'Cta Resultados'!P3:AB3,MATCH('Análisis Datos'!$G$9,'Cta Resultados'!P2:AB2,0),0)</f>
        <v>48431.57</v>
      </c>
      <c r="H10" s="64">
        <f>SUMPRODUCT('Cta Resultados'!$Q$1:$AB$1,'Cta Resultados'!Q3:AB3)</f>
        <v>52482.340000000004</v>
      </c>
      <c r="J10" s="63">
        <f>VLOOKUP($F$10,'Cta Resultados'!A3:N3,MATCH('Análisis Datos'!$G$9,'Cta Resultados'!A2:N2,0),0)</f>
        <v>62513.69</v>
      </c>
      <c r="K10" s="61">
        <f>IFERROR(G10/J10-1,"")</f>
        <v>-0.22526457804682465</v>
      </c>
      <c r="L10" s="66">
        <f>SUMPRODUCT('Cta Resultados'!$Q$1:$AB$1,'Cta Resultados'!B3:M3)</f>
        <v>71449.679999999993</v>
      </c>
      <c r="M10" s="61">
        <f>IFERROR(H10/L10-1,"")</f>
        <v>-0.26546430998711246</v>
      </c>
      <c r="O10" s="58">
        <f ca="1">VLOOKUP($F$10,'Cta Resultados'!AE3:AR3,MATCH('Análisis Datos'!$G$9,'Cta Resultados'!AE2:AR2,0),0)</f>
        <v>56262.321000000004</v>
      </c>
      <c r="P10" s="61">
        <f ca="1">IFERROR(G10/O10-1,"")</f>
        <v>-0.13918286449647188</v>
      </c>
      <c r="Q10" s="66">
        <f ca="1">SUMPRODUCT('Cta Resultados'!$Q$1:$AB$1,'Cta Resultados'!AF3:AQ3)</f>
        <v>65019.208799999993</v>
      </c>
      <c r="R10" s="60">
        <f ca="1">IFERROR(H10/Q10-1,"")</f>
        <v>-0.19281792306276091</v>
      </c>
    </row>
    <row r="11" spans="1:23" ht="6.4" customHeight="1" thickBot="1" x14ac:dyDescent="0.3">
      <c r="F11" s="3"/>
      <c r="G11" s="65"/>
      <c r="H11" s="65"/>
      <c r="J11" s="65"/>
      <c r="K11" s="1"/>
      <c r="L11" s="65"/>
      <c r="M11" s="1"/>
      <c r="O11" s="1"/>
      <c r="P11" s="1"/>
      <c r="Q11" s="65"/>
      <c r="R11" s="1"/>
    </row>
    <row r="12" spans="1:23" ht="16.149999999999999" customHeight="1" thickBot="1" x14ac:dyDescent="0.3">
      <c r="F12" s="57" t="s">
        <v>30</v>
      </c>
      <c r="G12" s="63">
        <f>VLOOKUP($F$12,'Cta Resultados'!P5:AB5,MATCH('Análisis Datos'!$G$9,'Cta Resultados'!P2:AB2,0),0)</f>
        <v>63677.990000000005</v>
      </c>
      <c r="H12" s="64">
        <f>SUMPRODUCT('Cta Resultados'!$Q$1:$AB$1,'Cta Resultados'!Q5:AB5)</f>
        <v>46009.020000000004</v>
      </c>
      <c r="J12" s="63">
        <f>VLOOKUP($F$12,'Cta Resultados'!A5:N5,MATCH('Análisis Datos'!$G$9,'Cta Resultados'!A2:N2,0),0)</f>
        <v>27150.77</v>
      </c>
      <c r="K12" s="61">
        <f>IFERROR(G12/J12-1,"")</f>
        <v>1.3453474800162208</v>
      </c>
      <c r="L12" s="66">
        <f>SUMPRODUCT('Cta Resultados'!$Q$1:$AB$1,'Cta Resultados'!B5:M5)</f>
        <v>34948.51</v>
      </c>
      <c r="M12" s="61">
        <f>IFERROR(H12/L12-1,"")</f>
        <v>0.31648015895384396</v>
      </c>
      <c r="O12" s="58">
        <f>VLOOKUP($F$12,'Cta Resultados'!AE5:AR5,MATCH('Análisis Datos'!$G$9,'Cta Resultados'!AE2:AR2,0),0)</f>
        <v>0</v>
      </c>
      <c r="P12" s="61" t="str">
        <f>IFERROR(G12/O12-1,"")</f>
        <v/>
      </c>
      <c r="Q12" s="66">
        <f>SUMPRODUCT('Cta Resultados'!$Q$1:$AB$1,'Cta Resultados'!AF5:AQ5)</f>
        <v>0</v>
      </c>
      <c r="R12" s="60" t="str">
        <f>IFERROR(H12/Q12-1,"")</f>
        <v/>
      </c>
    </row>
    <row r="13" spans="1:23" ht="6.4" customHeight="1" thickBot="1" x14ac:dyDescent="0.3">
      <c r="F13" s="3"/>
      <c r="G13" s="65"/>
      <c r="H13" s="65"/>
      <c r="J13" s="65"/>
      <c r="K13" s="1"/>
      <c r="L13" s="65"/>
      <c r="M13" s="1"/>
      <c r="O13" s="1"/>
      <c r="P13" s="1"/>
      <c r="Q13" s="65"/>
      <c r="R13" s="1"/>
    </row>
    <row r="14" spans="1:23" ht="15.75" thickBot="1" x14ac:dyDescent="0.3">
      <c r="F14" s="57" t="s">
        <v>39</v>
      </c>
      <c r="G14" s="63">
        <f>VLOOKUP($F$14,'Cta Resultados'!P7:AB7,MATCH('Análisis Datos'!$G$9,'Cta Resultados'!P2:AB2,0),0)</f>
        <v>14961.23</v>
      </c>
      <c r="H14" s="64">
        <f>SUMPRODUCT('Cta Resultados'!$Q$1:$AB$1,'Cta Resultados'!Q7:AB7)</f>
        <v>19542.150000000001</v>
      </c>
      <c r="J14" s="63">
        <f>VLOOKUP($F$14,'Cta Resultados'!A7:N7,MATCH('Análisis Datos'!$G$9,'Cta Resultados'!A2:N2,0),0)</f>
        <v>14524.17</v>
      </c>
      <c r="K14" s="61">
        <f>IFERROR(G14/J14-1,"")</f>
        <v>3.0091908866393124E-2</v>
      </c>
      <c r="L14" s="66">
        <f>SUMPRODUCT('Cta Resultados'!$Q$1:$AB$1,'Cta Resultados'!B7:M7)</f>
        <v>19893.87</v>
      </c>
      <c r="M14" s="61">
        <f>IFERROR(H14/L14-1,"")</f>
        <v>-1.7679817953972665E-2</v>
      </c>
      <c r="O14" s="58">
        <f>VLOOKUP($F$14,'Cta Resultados'!AE7:AR7,MATCH('Análisis Datos'!$G$9,'Cta Resultados'!AE2:AR2,0),0)</f>
        <v>0</v>
      </c>
      <c r="P14" s="61" t="str">
        <f>IFERROR(G14/O14-1,"")</f>
        <v/>
      </c>
      <c r="Q14" s="66">
        <f>SUMPRODUCT('Cta Resultados'!$Q$1:$AB$1,'Cta Resultados'!AF7:AQ7)</f>
        <v>0</v>
      </c>
      <c r="R14" s="60" t="str">
        <f>IFERROR(H14/Q14-1,"")</f>
        <v/>
      </c>
    </row>
    <row r="15" spans="1:23" ht="6.4" customHeight="1" thickBot="1" x14ac:dyDescent="0.3">
      <c r="F15" s="3"/>
      <c r="G15" s="65"/>
      <c r="H15" s="65"/>
      <c r="J15" s="65"/>
      <c r="K15" s="1"/>
      <c r="L15" s="65"/>
      <c r="M15" s="1"/>
      <c r="O15" s="1"/>
      <c r="P15" s="1"/>
      <c r="Q15" s="65"/>
      <c r="R15" s="1"/>
    </row>
    <row r="16" spans="1:23" ht="15.75" thickBot="1" x14ac:dyDescent="0.3">
      <c r="F16" s="57" t="s">
        <v>14</v>
      </c>
      <c r="G16" s="63">
        <f>VLOOKUP($F$16,'Cta Resultados'!P12:AB12,MATCH('Análisis Datos'!$G$9,'Cta Resultados'!P2:AB2,0),0)</f>
        <v>8782.94</v>
      </c>
      <c r="H16" s="64">
        <f>SUMPRODUCT('Cta Resultados'!Q12:AB12,'Cta Resultados'!$Q$1:$AB$1)</f>
        <v>9269.9600000000009</v>
      </c>
      <c r="J16" s="63">
        <f>VLOOKUP($F$16,'Cta Resultados'!A12:N12,MATCH('Análisis Datos'!$G$9,'Cta Resultados'!A2:N2,0),0)</f>
        <v>4997.0700000000006</v>
      </c>
      <c r="K16" s="61">
        <f>IFERROR(G16/J16-1,"")</f>
        <v>0.75761796412697824</v>
      </c>
      <c r="L16" s="66">
        <f>SUMPRODUCT('Cta Resultados'!B12:M12,'Cta Resultados'!$Q$1:$AB$1)</f>
        <v>10871.43</v>
      </c>
      <c r="M16" s="61">
        <f>IFERROR(H16/L16-1,"")</f>
        <v>-0.14730996750197534</v>
      </c>
      <c r="O16" s="58">
        <f>VLOOKUP($F$16,'Cta Resultados'!AE12:AR12,MATCH('Análisis Datos'!$G$9,'Cta Resultados'!AE2:AR2,0),0)</f>
        <v>0</v>
      </c>
      <c r="P16" s="61" t="str">
        <f>IFERROR(G16/O16-1,"")</f>
        <v/>
      </c>
      <c r="Q16" s="66">
        <f>SUMPRODUCT('Cta Resultados'!AF12:AQ12,'Cta Resultados'!$Q$1:$AB$1)</f>
        <v>0</v>
      </c>
      <c r="R16" s="60" t="str">
        <f>IFERROR(H16/Q16-1,"")</f>
        <v/>
      </c>
    </row>
    <row r="17" spans="6:18" ht="6.4" customHeight="1" thickBot="1" x14ac:dyDescent="0.3">
      <c r="G17" s="65"/>
      <c r="H17" s="65"/>
      <c r="J17" s="65"/>
      <c r="K17" s="1"/>
      <c r="L17" s="65"/>
      <c r="M17" s="1"/>
      <c r="O17" s="1"/>
      <c r="P17" s="1"/>
      <c r="Q17" s="65"/>
      <c r="R17" s="1"/>
    </row>
    <row r="18" spans="6:18" ht="15.75" thickBot="1" x14ac:dyDescent="0.3">
      <c r="F18" s="57" t="s">
        <v>18</v>
      </c>
      <c r="G18" s="63">
        <f>VLOOKUP("Resultado Neto antes de I.S.",'Cta Resultados'!P29:AB29,MATCH('Análisis Datos'!$G$9,'Cta Resultados'!P2:AB2,0),0)</f>
        <v>-39618.670000000013</v>
      </c>
      <c r="H18" s="64">
        <f>SUMPRODUCT('Cta Resultados'!Q29:AB29,'Cta Resultados'!$Q$1:$AB$1)</f>
        <v>-22483</v>
      </c>
      <c r="J18" s="63">
        <f>VLOOKUP("Resultado Neto antes de I.S.",'Cta Resultados'!A29:N29,MATCH('Análisis Datos'!$G$9,'Cta Resultados'!A2:N2,0),0)</f>
        <v>15149.490000000003</v>
      </c>
      <c r="K18" s="61">
        <f>IFERROR(G18/J18-1,"")</f>
        <v>-3.6151817651947362</v>
      </c>
      <c r="L18" s="66">
        <f>SUMPRODUCT('Cta Resultados'!B29:M29,'Cta Resultados'!$Q$1:$AB$1)</f>
        <v>5525.4099999999953</v>
      </c>
      <c r="M18" s="61">
        <f>IFERROR(H18/L18-1,"")</f>
        <v>-5.0690193125940013</v>
      </c>
      <c r="O18" s="58">
        <f ca="1">VLOOKUP("Resultado Neto antes de I.S.",'Cta Resultados'!AE29:AR29,MATCH('Análisis Datos'!$G$9,'Cta Resultados'!AE2:AR2,0),0)</f>
        <v>56262.321000000004</v>
      </c>
      <c r="P18" s="61">
        <f ca="1">IFERROR(G18/O18-1,"")</f>
        <v>-1.7041776680347049</v>
      </c>
      <c r="Q18" s="66">
        <f ca="1">SUMPRODUCT('Cta Resultados'!AF29:AQ29,'Cta Resultados'!$Q$1:$AB$1)</f>
        <v>65019.208799999993</v>
      </c>
      <c r="R18" s="60">
        <f ca="1">IFERROR(H18/Q18-1,"")</f>
        <v>-1.3457901197961055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 P10 R10 P12 P14 P16 P18 R12 R14 R16 R18 K12 K14 K16 K18 M10 M12 M14 M16 M18">
    <cfRule type="cellIs" dxfId="7" priority="1" operator="between">
      <formula>0</formula>
      <formula>0.19</formula>
    </cfRule>
    <cfRule type="cellIs" dxfId="6" priority="2" operator="lessThan">
      <formula>0</formula>
    </cfRule>
    <cfRule type="cellIs" dxfId="5" priority="3" operator="greaterThan">
      <formula>0.2</formula>
    </cfRule>
  </conditionalFormatting>
  <pageMargins left="0.51181102362204722" right="0.51181102362204722" top="0.74803149606299213" bottom="0.74803149606299213" header="0.31496062992125984" footer="0.31496062992125984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U69"/>
  <sheetViews>
    <sheetView showGridLines="0" zoomScaleNormal="100" workbookViewId="0">
      <selection activeCell="B8" sqref="B8"/>
    </sheetView>
  </sheetViews>
  <sheetFormatPr baseColWidth="10" defaultRowHeight="15" outlineLevelRow="1" outlineLevelCol="1" x14ac:dyDescent="0.25"/>
  <cols>
    <col min="1" max="1" width="25.5703125" customWidth="1" outlineLevel="1"/>
    <col min="2" max="13" width="10.85546875" customWidth="1" outlineLevel="1"/>
    <col min="14" max="14" width="11.5703125" customWidth="1" outlineLevel="1"/>
    <col min="15" max="15" width="3.28515625" customWidth="1"/>
    <col min="16" max="16" width="25.5703125" bestFit="1" customWidth="1"/>
    <col min="30" max="30" width="2.28515625" customWidth="1"/>
    <col min="31" max="31" width="25.5703125" customWidth="1" outlineLevel="1"/>
    <col min="32" max="43" width="10.85546875" customWidth="1" outlineLevel="1"/>
    <col min="44" max="44" width="11.5703125" customWidth="1" outlineLevel="1"/>
    <col min="45" max="45" width="5.5703125" customWidth="1" outlineLevel="1"/>
    <col min="46" max="47" width="11.5703125" customWidth="1" outlineLevel="1"/>
  </cols>
  <sheetData>
    <row r="1" spans="1:4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Datos'!$G$9="Marzo",1,IF('Análisis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0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0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112" t="s">
        <v>13</v>
      </c>
      <c r="AU1" s="112"/>
    </row>
    <row r="2" spans="1:47" x14ac:dyDescent="0.25">
      <c r="A2" s="36">
        <v>2019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36" t="s">
        <v>11</v>
      </c>
      <c r="M2" s="36" t="s">
        <v>12</v>
      </c>
      <c r="N2" s="36" t="s">
        <v>0</v>
      </c>
      <c r="P2" s="4">
        <v>2020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5" t="s">
        <v>40</v>
      </c>
      <c r="AF2" s="45" t="s">
        <v>1</v>
      </c>
      <c r="AG2" s="45" t="s">
        <v>2</v>
      </c>
      <c r="AH2" s="45" t="s">
        <v>3</v>
      </c>
      <c r="AI2" s="45" t="s">
        <v>4</v>
      </c>
      <c r="AJ2" s="45" t="s">
        <v>5</v>
      </c>
      <c r="AK2" s="45" t="s">
        <v>6</v>
      </c>
      <c r="AL2" s="45" t="s">
        <v>7</v>
      </c>
      <c r="AM2" s="45" t="s">
        <v>8</v>
      </c>
      <c r="AN2" s="45" t="s">
        <v>9</v>
      </c>
      <c r="AO2" s="45" t="s">
        <v>10</v>
      </c>
      <c r="AP2" s="45" t="s">
        <v>11</v>
      </c>
      <c r="AQ2" s="45" t="s">
        <v>12</v>
      </c>
      <c r="AR2" s="45" t="s">
        <v>0</v>
      </c>
      <c r="AT2" s="68" t="s">
        <v>34</v>
      </c>
      <c r="AU2" s="68" t="s">
        <v>35</v>
      </c>
    </row>
    <row r="3" spans="1:47" x14ac:dyDescent="0.25">
      <c r="A3" s="81" t="s">
        <v>13</v>
      </c>
      <c r="B3" s="82">
        <f>VLOOKUP("Ventas",'Enero 19'!$B:$E,4,0)-VLOOKUP("DEVOLUCIONES DE VENTAS DE MERC",'Enero 19'!$B:$E,3,0)</f>
        <v>71449.679999999993</v>
      </c>
      <c r="C3" s="82">
        <f>VLOOKUP("Ventas",'Febrero 19'!$B:$E,4,0)-VLOOKUP("DEVOLUCIONES DE VENTAS DE MERC",'Febrero 19'!$B:$E,3,0)</f>
        <v>62513.69</v>
      </c>
      <c r="D3" s="82">
        <f>VLOOKUP("Ventas",'Marzo 19'!$B:$E,4,0)-VLOOKUP("DEVOLUCIONES DE VENTAS DE MERC",'Marzo 19'!$B:$E,3,0)</f>
        <v>46757.95</v>
      </c>
      <c r="E3" s="82">
        <f>VLOOKUP("Ventas",'Abril 19'!$B:$E,4,0)-VLOOKUP("DEVOLUCIONES DE VENTAS DE MERC",'Abril 19'!$B:$E,3,0)</f>
        <v>73864.33</v>
      </c>
      <c r="F3" s="82">
        <f>VLOOKUP("Ventas",'Mayo 19'!$B:$E,4,0)-VLOOKUP("DEVOLUCIONES DE VENTAS DE MERC",'Mayo 19'!$B:$E,3,0)</f>
        <v>111410.14</v>
      </c>
      <c r="G3" s="82">
        <f>VLOOKUP("Ventas",'Junio 19'!$B:$E,4,0)-VLOOKUP("DEVOLUCIONES DE VENTAS DE MERC",'Junio 19'!$B:$E,3,0)</f>
        <v>62901.14</v>
      </c>
      <c r="H3" s="82">
        <f>VLOOKUP("Ventas",'Julio 19'!$B:$E,4,0)-VLOOKUP("DEVOLUCIONES DE VENTAS DE MERC",'Julio 19'!$B:$E,3,0)</f>
        <v>123649.7</v>
      </c>
      <c r="I3" s="82">
        <f>VLOOKUP("Ventas",'Agosto 19'!$B:$E,4,0)-VLOOKUP("DEVOLUCIONES DE VENTAS DE MERC",'Agosto 19'!$B:$E,3,0)</f>
        <v>67519.289999999994</v>
      </c>
      <c r="J3" s="82">
        <f>VLOOKUP("Ventas",'Septiembre 19'!$B:$E,4,0)-VLOOKUP("DEVOLUCIONES DE VENTAS DE MERC",'Septiembre 19'!$B:$E,3,0)</f>
        <v>61864.42</v>
      </c>
      <c r="K3" s="82">
        <f>VLOOKUP("Ventas",'Octubre 19'!$B:$E,4,0)-VLOOKUP("DEVOLUCIONES DE VENTAS DE MERC",'Octubre 19'!$B:$E,3,0)</f>
        <v>85403.64</v>
      </c>
      <c r="L3" s="82">
        <f>VLOOKUP("Ventas",'Noviembre 19'!$B:$E,4,0)-VLOOKUP("DEVOLUCIONES DE VENTAS DE MERC",'Noviembre 19'!$B:$E,3,0)</f>
        <v>75831.290000000008</v>
      </c>
      <c r="M3" s="82">
        <f>VLOOKUP("Ventas",'Diciembre 19'!$B:$E,4,0)-VLOOKUP("DEVOLUCIONES DE VENTAS DE MERC",'Diciembre 19'!$B:$E,3,0)</f>
        <v>129835.72</v>
      </c>
      <c r="N3" s="82">
        <f>SUM(B3:M3)</f>
        <v>973000.99000000011</v>
      </c>
      <c r="P3" s="70" t="s">
        <v>13</v>
      </c>
      <c r="Q3" s="71">
        <f>VLOOKUP("Ventas",'Enero 20'!$B:$E,4,0)-VLOOKUP("DEVOLUCIONES DE VENTAS DE MERC",'Enero 20'!$B:$E,3,0)</f>
        <v>52482.340000000004</v>
      </c>
      <c r="R3" s="71">
        <f>VLOOKUP("Ventas",'Febrero 20'!$B:$E,4,0)-VLOOKUP("DEVOLUCIONES DE VENTAS DE MERC",'Febrero 20'!$B:$E,3,0)</f>
        <v>48431.57</v>
      </c>
      <c r="S3" s="71">
        <f>VLOOKUP("Ventas",'Marzo 20'!$B:$E,4,0)-VLOOKUP("DEVOLUCIONES DE VENTAS DE MERC",'Marzo 20'!$B:$E,3,0)</f>
        <v>74552.350000000006</v>
      </c>
      <c r="T3" s="71">
        <f>VLOOKUP("Ventas",'Abril 20'!$B:$E,4,0)-VLOOKUP("DEVOLUCIONES DE VENTAS DE MERC",'Abril 20'!$B:$E,3,0)</f>
        <v>0</v>
      </c>
      <c r="U3" s="71">
        <f>VLOOKUP("Ventas",'Mayo 20'!$B:$E,4,0)-VLOOKUP("DEVOLUCIONES DE VENTAS DE MERC",'Mayo 20'!$B:$E,3,0)</f>
        <v>26666</v>
      </c>
      <c r="V3" s="71">
        <f>VLOOKUP("Ventas",'Junio 20'!$B:$E,4,0)-VLOOKUP("DEVOLUCIONES DE VENTAS DE MERC",'Junio 20'!$B:$E,3,0)</f>
        <v>33851.519999999997</v>
      </c>
      <c r="W3" s="71">
        <f>VLOOKUP("Ventas",'Julio 20'!$B:$E,4,0)-VLOOKUP("DEVOLUCIONES DE VENTAS DE MERC",'Julio 20'!$B:$E,3,0)</f>
        <v>48049.75</v>
      </c>
      <c r="X3" s="71">
        <f>VLOOKUP("Ventas",'Agosto 20'!$B:$E,4,0)-VLOOKUP("DEVOLUCIONES DE VENTAS DE MERC",'Agosto 20'!$B:$E,3,0)</f>
        <v>118210.75</v>
      </c>
      <c r="Y3" s="71">
        <f>VLOOKUP("Ventas",'Septiembre 20'!$B:$E,4,0)-VLOOKUP("DEVOLUCIONES DE VENTAS DE MERC",'Septiembre 20'!$B:$E,3,0)</f>
        <v>24391.45</v>
      </c>
      <c r="Z3" s="71">
        <f>VLOOKUP("Ventas",'Octubre 20'!$B:$E,4,0)-VLOOKUP("DEVOLUCIONES DE VENTAS DE MERC",'Octubre 20'!$B:$E,3,0)</f>
        <v>0</v>
      </c>
      <c r="AA3" s="71">
        <f>VLOOKUP("Ventas",'Noviembre 20'!$B:$E,4,0)-VLOOKUP("DEVOLUCIONES DE VENTAS DE MERC",'Noviembre 20'!$B:$E,3,0)</f>
        <v>0</v>
      </c>
      <c r="AB3" s="71">
        <f>VLOOKUP("Ventas",'Diciembre 20'!$B:$E,4,0)-VLOOKUP("DEVOLUCIONES DE VENTAS DE MERC",'Diciembre 20'!$B:$E,3,0)</f>
        <v>0</v>
      </c>
      <c r="AC3" s="72">
        <f t="shared" ref="AC3" si="0">SUM(Q3:AB3)</f>
        <v>426635.73000000004</v>
      </c>
      <c r="AE3" s="73" t="s">
        <v>13</v>
      </c>
      <c r="AF3" s="74">
        <f ca="1">((RANDBETWEEN($AT$3,$AU$3)*B3)/100)+B3</f>
        <v>65019.208799999993</v>
      </c>
      <c r="AG3" s="74">
        <f ca="1">((RANDBETWEEN($AT$3,$AU$3)*C3)/100)+C3</f>
        <v>56262.321000000004</v>
      </c>
      <c r="AH3" s="74">
        <f t="shared" ref="AH3:AQ3" ca="1" si="1">((RANDBETWEEN($AT$3,$AU$3)*D3)/100)+D3</f>
        <v>43952.472999999998</v>
      </c>
      <c r="AI3" s="74">
        <f t="shared" ca="1" si="1"/>
        <v>70171.113500000007</v>
      </c>
      <c r="AJ3" s="74">
        <f t="shared" ca="1" si="1"/>
        <v>102497.3288</v>
      </c>
      <c r="AK3" s="74">
        <f t="shared" ca="1" si="1"/>
        <v>57869.048799999997</v>
      </c>
      <c r="AL3" s="74">
        <f t="shared" ca="1" si="1"/>
        <v>117467.215</v>
      </c>
      <c r="AM3" s="74">
        <f t="shared" ca="1" si="1"/>
        <v>62792.939699999995</v>
      </c>
      <c r="AN3" s="74">
        <f t="shared" ca="1" si="1"/>
        <v>58771.199000000001</v>
      </c>
      <c r="AO3" s="74">
        <f t="shared" ca="1" si="1"/>
        <v>77717.312399999995</v>
      </c>
      <c r="AP3" s="74">
        <f t="shared" ca="1" si="1"/>
        <v>69764.786800000002</v>
      </c>
      <c r="AQ3" s="74">
        <f t="shared" ca="1" si="1"/>
        <v>119448.8624</v>
      </c>
      <c r="AR3" s="75">
        <f t="shared" ref="AR3" ca="1" si="2">SUM(AF3:AQ3)</f>
        <v>901733.8091999999</v>
      </c>
      <c r="AS3" s="56"/>
      <c r="AT3" s="77">
        <v>-10</v>
      </c>
      <c r="AU3" s="77">
        <v>-5</v>
      </c>
    </row>
    <row r="4" spans="1:47" ht="21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E4" s="9"/>
      <c r="AF4" s="80">
        <f ca="1">AF3/B3-1</f>
        <v>-8.9999999999999969E-2</v>
      </c>
      <c r="AG4" s="80">
        <f t="shared" ref="AG4:AI4" ca="1" si="3">AG3/C3-1</f>
        <v>-9.9999999999999978E-2</v>
      </c>
      <c r="AH4" s="80">
        <f t="shared" ca="1" si="3"/>
        <v>-5.9999999999999942E-2</v>
      </c>
      <c r="AI4" s="80">
        <f t="shared" ca="1" si="3"/>
        <v>-4.9999999999999933E-2</v>
      </c>
      <c r="AJ4" s="10"/>
      <c r="AK4" s="10"/>
      <c r="AL4" s="10"/>
      <c r="AM4" s="10"/>
      <c r="AN4" s="10"/>
      <c r="AO4" s="10"/>
      <c r="AP4" s="10"/>
      <c r="AQ4" s="10"/>
      <c r="AR4" s="10"/>
      <c r="AS4" s="56"/>
    </row>
    <row r="5" spans="1:47" x14ac:dyDescent="0.25">
      <c r="A5" s="37" t="s">
        <v>30</v>
      </c>
      <c r="B5" s="38">
        <f>VLOOKUP("Compras",'Enero 19'!$B:$E,3,0)+VLOOKUP("Compras Transporte",'Enero 19'!$B:$E,3,0)+VLOOKUP("Compras Impuestos",'Enero 19'!$B:$E,3,0)</f>
        <v>34948.51</v>
      </c>
      <c r="C5" s="38">
        <f>VLOOKUP("Compras",'Febrero 19'!$B:$E,3,0)+VLOOKUP("Compras Transporte",'Febrero 19'!$B:$E,3,0)+VLOOKUP("Compras Impuestos",'Febrero 19'!$B:$E,3,0)</f>
        <v>27150.77</v>
      </c>
      <c r="D5" s="38">
        <f>VLOOKUP("Compras",'Marzo 19'!$B:$E,3,0)+VLOOKUP("Compras Transporte",'Marzo 19'!$B:$E,3,0)+VLOOKUP("Compras Impuestos",'Marzo 19'!$B:$E,3,0)</f>
        <v>56397.919999999998</v>
      </c>
      <c r="E5" s="38">
        <f>VLOOKUP("Compras",'Abril 19'!$B:$E,3,0)+VLOOKUP("Compras Transporte",'Abril 19'!$B:$E,3,0)+VLOOKUP("Compras Impuestos",'Abril 19'!$B:$E,3,0)</f>
        <v>26924.02</v>
      </c>
      <c r="F5" s="38">
        <f>VLOOKUP("Compras",'Mayo 19'!$B:$E,3,0)+VLOOKUP("Compras Transporte",'Mayo 19'!$B:$E,3,0)+VLOOKUP("Compras Impuestos",'Mayo 19'!$B:$E,3,0)</f>
        <v>69947.14</v>
      </c>
      <c r="G5" s="38">
        <f>VLOOKUP("Compras",'Junio 19'!$B:$E,3,0)+VLOOKUP("Compras Transporte",'Junio 19'!$B:$E,3,0)+VLOOKUP("Compras Impuestos",'Junio 19'!$B:$E,3,0)</f>
        <v>42858.8</v>
      </c>
      <c r="H5" s="38">
        <f>VLOOKUP("Compras",'Julio 19'!$B:$E,3,0)+VLOOKUP("Compras Transporte",'Julio 19'!$B:$E,3,0)+VLOOKUP("Compras Impuestos",'Julio 19'!$B:$E,3,0)</f>
        <v>85656.19</v>
      </c>
      <c r="I5" s="38">
        <f>VLOOKUP("Compras",'Agosto 19'!$B:$E,3,0)+VLOOKUP("Compras Transporte",'Agosto 19'!$B:$E,3,0)+VLOOKUP("Compras Impuestos",'Agosto 19'!$B:$E,3,0)</f>
        <v>13654.21</v>
      </c>
      <c r="J5" s="38">
        <f>VLOOKUP("Compras",'Septiembre 19'!$B:$E,3,0)+VLOOKUP("Compras Transporte",'Septiembre 19'!$B:$E,3,0)+VLOOKUP("Compras Impuestos",'Septiembre 19'!$B:$E,3,0)</f>
        <v>31407.350000000002</v>
      </c>
      <c r="K5" s="38">
        <f>VLOOKUP("Compras",'Octubre 19'!$B:$E,3,0)+VLOOKUP("Compras Transporte",'Octubre 19'!$B:$E,3,0)+VLOOKUP("Compras Impuestos",'Octubre 19'!$B:$E,3,0)</f>
        <v>84556.7</v>
      </c>
      <c r="L5" s="38">
        <f>VLOOKUP("Compras",'Noviembre 19'!$B:$E,3,0)+VLOOKUP("Compras Transporte",'Noviembre 19'!$B:$E,3,0)+VLOOKUP("Compras Impuestos",'Noviembre 19'!$B:$E,3,0)</f>
        <v>54719.74</v>
      </c>
      <c r="M5" s="38">
        <f>VLOOKUP("Compras",'Diciembre 19'!$B:$E,3,0)+VLOOKUP("Compras Transporte",'Diciembre 19'!$B:$E,3,0)+VLOOKUP("Compras Impuestos",'Diciembre 19'!$B:$E,3,0)</f>
        <v>53650.3</v>
      </c>
      <c r="N5" s="39">
        <f>SUM(B5:M5)</f>
        <v>581871.65</v>
      </c>
      <c r="P5" s="22" t="s">
        <v>30</v>
      </c>
      <c r="Q5" s="23">
        <f>VLOOKUP("Compras",'Enero 20'!$B:$E,3,0)+VLOOKUP("Compras Transporte",'Enero 20'!$B:$E,3,0)+VLOOKUP("Compras Impuestos",'Enero 20'!$B:$E,3,0)</f>
        <v>46009.020000000004</v>
      </c>
      <c r="R5" s="23">
        <f>VLOOKUP("Compras",'Febrero 20'!$B:$E,3,0)+VLOOKUP("Compras Transporte",'Febrero 20'!$B:$E,3,0)+VLOOKUP("Compras Impuestos",'Febrero 20'!$B:$E,3,0)</f>
        <v>63677.990000000005</v>
      </c>
      <c r="S5" s="23">
        <f>VLOOKUP("Compras",'Marzo 20'!$B:$E,3,0)+VLOOKUP("Compras Transporte",'Marzo 20'!$B:$E,3,0)+VLOOKUP("Compras Impuestos",'Marzo 20'!$B:$E,3,0)</f>
        <v>62259.48</v>
      </c>
      <c r="T5" s="23">
        <f>VLOOKUP("Compras",'Abril 20'!$B:$E,3,0)+VLOOKUP("Compras Transporte",'Abril 20'!$B:$E,3,0)+VLOOKUP("Compras Impuestos",'Abril 20'!$B:$E,3,0)</f>
        <v>17.79</v>
      </c>
      <c r="U5" s="23">
        <f>VLOOKUP("Compras",'Mayo 20'!$B:$E,3,0)+VLOOKUP("Compras Transporte",'Mayo 20'!$B:$E,3,0)+VLOOKUP("Compras Impuestos",'Mayo 20'!$B:$E,3,0)</f>
        <v>25493.510000000002</v>
      </c>
      <c r="V5" s="23">
        <f>VLOOKUP("Compras",'Junio 20'!$B:$E,3,0)+VLOOKUP("Compras Transporte",'Junio 20'!$B:$E,3,0)+VLOOKUP("Compras Impuestos",'Junio 20'!$B:$E,3,0)</f>
        <v>3810.88</v>
      </c>
      <c r="W5" s="23">
        <f>VLOOKUP("Compras",'Julio 20'!$B:$E,3,0)+VLOOKUP("Compras Transporte",'Julio 20'!$B:$E,3,0)+VLOOKUP("Compras Impuestos",'Julio 20'!$B:$E,3,0)</f>
        <v>22423.549999999996</v>
      </c>
      <c r="X5" s="23">
        <f>VLOOKUP("Compras",'Agosto 20'!$B:$E,3,0)+VLOOKUP("Compras Transporte",'Agosto 20'!$B:$E,3,0)+VLOOKUP("Compras Impuestos",'Agosto 20'!$B:$E,3,0)</f>
        <v>21968.42</v>
      </c>
      <c r="Y5" s="23">
        <f>VLOOKUP("Compras",'Septiembre 20'!$B:$E,3,0)+VLOOKUP("Compras Transporte",'Septiembre 20'!$B:$E,3,0)+VLOOKUP("Compras Impuestos",'Septiembre 20'!$B:$E,3,0)</f>
        <v>3685.99</v>
      </c>
      <c r="Z5" s="23">
        <f>VLOOKUP("Compras",'Octubre 20'!$B:$E,3,0)+VLOOKUP("Compras Transporte",'Octubre 20'!$B:$E,3,0)+VLOOKUP("Compras Impuestos",'Octubre 20'!$B:$E,3,0)</f>
        <v>0</v>
      </c>
      <c r="AA5" s="23">
        <f>VLOOKUP("Compras",'Noviembre 20'!$B:$E,3,0)+VLOOKUP("Compras Transporte",'Noviembre 20'!$B:$E,3,0)+VLOOKUP("Compras Impuestos",'Noviembre 20'!$B:$E,3,0)</f>
        <v>0</v>
      </c>
      <c r="AB5" s="23">
        <f>VLOOKUP("Compras",'Diciembre 20'!$B:$E,3,0)+VLOOKUP("Compras Transporte",'Diciembre 20'!$B:$E,3,0)+VLOOKUP("Compras Impuestos",'Diciembre 20'!$B:$E,3,0)</f>
        <v>0</v>
      </c>
      <c r="AC5" s="20">
        <f t="shared" ref="AC5" si="4">SUM(Q5:AB5)</f>
        <v>249346.63</v>
      </c>
      <c r="AE5" s="46" t="s">
        <v>30</v>
      </c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8">
        <f t="shared" ref="AR5" si="5">SUM(AF5:AQ5)</f>
        <v>0</v>
      </c>
      <c r="AT5" s="113"/>
      <c r="AU5" s="113"/>
    </row>
    <row r="6" spans="1:47" x14ac:dyDescent="0.25">
      <c r="A6" s="30" t="s">
        <v>32</v>
      </c>
      <c r="B6" s="18">
        <f t="shared" ref="B6:M6" si="6">IFERROR(B5/B3,"")</f>
        <v>0.48913459094568379</v>
      </c>
      <c r="C6" s="18">
        <f t="shared" si="6"/>
        <v>0.43431718716332374</v>
      </c>
      <c r="D6" s="18">
        <f t="shared" si="6"/>
        <v>1.2061675073436711</v>
      </c>
      <c r="E6" s="18">
        <f t="shared" si="6"/>
        <v>0.36450638623541293</v>
      </c>
      <c r="F6" s="18">
        <f t="shared" si="6"/>
        <v>0.62783459387089902</v>
      </c>
      <c r="G6" s="18">
        <f t="shared" si="6"/>
        <v>0.68136761909243626</v>
      </c>
      <c r="H6" s="18">
        <f t="shared" si="6"/>
        <v>0.69273269567172424</v>
      </c>
      <c r="I6" s="18">
        <f t="shared" si="6"/>
        <v>0.20222680066689092</v>
      </c>
      <c r="J6" s="18">
        <f t="shared" si="6"/>
        <v>0.50768034356420055</v>
      </c>
      <c r="K6" s="18">
        <f t="shared" si="6"/>
        <v>0.99008309247708881</v>
      </c>
      <c r="L6" s="18">
        <f t="shared" si="6"/>
        <v>0.72159843252040146</v>
      </c>
      <c r="M6" s="18">
        <f t="shared" si="6"/>
        <v>0.41321679426894237</v>
      </c>
      <c r="N6" s="18"/>
      <c r="P6" s="30" t="s">
        <v>33</v>
      </c>
      <c r="Q6" s="18">
        <f t="shared" ref="Q6:AB6" si="7">IFERROR(Q5/Q3,"")</f>
        <v>0.87665717649022512</v>
      </c>
      <c r="R6" s="18">
        <f t="shared" si="7"/>
        <v>1.3148033400527797</v>
      </c>
      <c r="S6" s="18">
        <f t="shared" si="7"/>
        <v>0.83511089858334442</v>
      </c>
      <c r="T6" s="18" t="str">
        <f t="shared" si="7"/>
        <v/>
      </c>
      <c r="U6" s="18">
        <f t="shared" si="7"/>
        <v>0.95603052576314418</v>
      </c>
      <c r="V6" s="18">
        <f t="shared" si="7"/>
        <v>0.11257633335223945</v>
      </c>
      <c r="W6" s="18">
        <f t="shared" si="7"/>
        <v>0.46667360392093604</v>
      </c>
      <c r="X6" s="18">
        <f t="shared" si="7"/>
        <v>0.18584113542973035</v>
      </c>
      <c r="Y6" s="18">
        <f t="shared" si="7"/>
        <v>0.15111811720910401</v>
      </c>
      <c r="Z6" s="18" t="str">
        <f t="shared" si="7"/>
        <v/>
      </c>
      <c r="AA6" s="18" t="str">
        <f t="shared" si="7"/>
        <v/>
      </c>
      <c r="AB6" s="18" t="str">
        <f t="shared" si="7"/>
        <v/>
      </c>
      <c r="AC6" s="10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T6" s="103"/>
      <c r="AU6" s="103"/>
    </row>
    <row r="7" spans="1:47" x14ac:dyDescent="0.25">
      <c r="A7" s="37" t="s">
        <v>39</v>
      </c>
      <c r="B7" s="38">
        <f>SUM(B8:B9)</f>
        <v>19893.87</v>
      </c>
      <c r="C7" s="38">
        <f t="shared" ref="C7:M7" si="8">SUM(C8:C9)</f>
        <v>14524.17</v>
      </c>
      <c r="D7" s="38">
        <f t="shared" si="8"/>
        <v>14545.17</v>
      </c>
      <c r="E7" s="38">
        <f t="shared" si="8"/>
        <v>14524.17</v>
      </c>
      <c r="F7" s="38">
        <f t="shared" si="8"/>
        <v>14687.769999999999</v>
      </c>
      <c r="G7" s="38">
        <f t="shared" si="8"/>
        <v>15663.74</v>
      </c>
      <c r="H7" s="38">
        <f t="shared" si="8"/>
        <v>15997.97</v>
      </c>
      <c r="I7" s="38">
        <f t="shared" si="8"/>
        <v>16647.22</v>
      </c>
      <c r="J7" s="38">
        <f t="shared" si="8"/>
        <v>15568.439999999999</v>
      </c>
      <c r="K7" s="38">
        <f t="shared" si="8"/>
        <v>14638.39</v>
      </c>
      <c r="L7" s="38">
        <f t="shared" si="8"/>
        <v>13999.17</v>
      </c>
      <c r="M7" s="38">
        <f t="shared" si="8"/>
        <v>14533.96</v>
      </c>
      <c r="N7" s="39">
        <f>SUM(B7:M7)</f>
        <v>185224.03999999998</v>
      </c>
      <c r="P7" s="22" t="str">
        <f>A7</f>
        <v>Salarios</v>
      </c>
      <c r="Q7" s="23">
        <f>SUM(Q8:Q9)</f>
        <v>19542.150000000001</v>
      </c>
      <c r="R7" s="23">
        <f t="shared" ref="R7:AB7" si="9">SUM(R8:R9)</f>
        <v>14961.23</v>
      </c>
      <c r="S7" s="23">
        <f t="shared" si="9"/>
        <v>9141.74</v>
      </c>
      <c r="T7" s="23">
        <f t="shared" si="9"/>
        <v>0</v>
      </c>
      <c r="U7" s="23">
        <f t="shared" si="9"/>
        <v>3052.85</v>
      </c>
      <c r="V7" s="23">
        <f t="shared" si="9"/>
        <v>8410.83</v>
      </c>
      <c r="W7" s="23">
        <f t="shared" si="9"/>
        <v>8789.41</v>
      </c>
      <c r="X7" s="23">
        <f t="shared" si="9"/>
        <v>9254.92</v>
      </c>
      <c r="Y7" s="23">
        <f t="shared" si="9"/>
        <v>11520.49</v>
      </c>
      <c r="Z7" s="23">
        <f t="shared" si="9"/>
        <v>0</v>
      </c>
      <c r="AA7" s="23">
        <f t="shared" si="9"/>
        <v>0</v>
      </c>
      <c r="AB7" s="23">
        <f t="shared" si="9"/>
        <v>0</v>
      </c>
      <c r="AC7" s="20">
        <f t="shared" ref="AC7" si="10">SUM(Q7:AB7)</f>
        <v>84673.62000000001</v>
      </c>
      <c r="AE7" s="46" t="str">
        <f>P7</f>
        <v>Salarios</v>
      </c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8">
        <f t="shared" ref="AR7" si="11">SUM(AF7:AQ7)</f>
        <v>0</v>
      </c>
      <c r="AT7" s="104"/>
      <c r="AU7" s="104"/>
    </row>
    <row r="8" spans="1:47" outlineLevel="1" x14ac:dyDescent="0.25">
      <c r="A8" s="28" t="s">
        <v>122</v>
      </c>
      <c r="B8" s="29">
        <f>VLOOKUP("SUELDOS Y SALARIOS",'Enero 19'!$B:$E,3,0)+VLOOKUP("SALARIOS EN ESPECIE",'Enero 19'!$B:$E,3,0)</f>
        <v>16124.97</v>
      </c>
      <c r="C8" s="29">
        <f>VLOOKUP("SUELDOS Y SALARIOS",'Febrero 19'!$B:$E,3,0)</f>
        <v>14159.95</v>
      </c>
      <c r="D8" s="29">
        <f>VLOOKUP("SUELDOS Y SALARIOS",'Marzo 19'!$B:$E,3,0)</f>
        <v>14180.95</v>
      </c>
      <c r="E8" s="29">
        <f>VLOOKUP("SUELDOS Y SALARIOS",'Abril 19'!$B:$E,3,0)</f>
        <v>14159.95</v>
      </c>
      <c r="F8" s="29">
        <f>VLOOKUP("SUELDOS Y SALARIOS",'Mayo 19'!$B:$E,3,0)</f>
        <v>14323.55</v>
      </c>
      <c r="G8" s="29">
        <f>VLOOKUP("SUELDOS Y SALARIOS",'Junio 19'!$B:$E,3,0)</f>
        <v>15299.52</v>
      </c>
      <c r="H8" s="29">
        <f>VLOOKUP("SUELDOS Y SALARIOS",'Julio 19'!$B:$E,3,0)</f>
        <v>15633.75</v>
      </c>
      <c r="I8" s="29">
        <f>VLOOKUP("SUELDOS Y SALARIOS",'Agosto 19'!$B:$E,3,0)</f>
        <v>16283</v>
      </c>
      <c r="J8" s="29">
        <f>VLOOKUP("SUELDOS Y SALARIOS",'Septiembre 19'!$B:$E,3,0)</f>
        <v>15204.22</v>
      </c>
      <c r="K8" s="29">
        <f>VLOOKUP("SUELDOS Y SALARIOS",'Octubre 19'!$B:$E,3,0)</f>
        <v>14274.17</v>
      </c>
      <c r="L8" s="29">
        <f>VLOOKUP("SUELDOS Y SALARIOS",'Noviembre 19'!$B:$E,3,0)</f>
        <v>13634.95</v>
      </c>
      <c r="M8" s="29">
        <f>VLOOKUP("SUELDOS Y SALARIOS",'Diciembre 19'!$B:$E,3,0)</f>
        <v>14169.74</v>
      </c>
      <c r="N8" s="21">
        <f>SUM(B8:M8)</f>
        <v>177448.72</v>
      </c>
      <c r="P8" s="28" t="str">
        <f>A8</f>
        <v>Sueldos</v>
      </c>
      <c r="Q8" s="29">
        <f>VLOOKUP("SUELDOS Y SALARIOS",'Enero 20'!$B:$E,3,0)+VLOOKUP("SALARIOS EN ESPECIE",'Enero 20'!$B:$E,3,0)</f>
        <v>15225.9</v>
      </c>
      <c r="R8" s="29">
        <f>VLOOKUP("SUELDOS Y SALARIOS",'Febrero 20'!$B:$E,3,0)</f>
        <v>14597.01</v>
      </c>
      <c r="S8" s="29">
        <f>VLOOKUP("SUELDOS Y SALARIOS",'Marzo 20'!$B:$E,3,0)</f>
        <v>8777.52</v>
      </c>
      <c r="T8" s="29">
        <f>VLOOKUP("SUELDOS Y SALARIOS",'Abril 20'!$B:$E,3,0)</f>
        <v>0</v>
      </c>
      <c r="U8" s="29">
        <f>VLOOKUP("SUELDOS Y SALARIOS",'Mayo 20'!$B:$E,3,0)</f>
        <v>3052.85</v>
      </c>
      <c r="V8" s="29">
        <f>VLOOKUP("SUELDOS Y SALARIOS",'Junio 20'!$B:$E,3,0)</f>
        <v>8410.83</v>
      </c>
      <c r="W8" s="29">
        <f>VLOOKUP("SUELDOS Y SALARIOS",'Julio 20'!$B:$E,3,0)</f>
        <v>8789.41</v>
      </c>
      <c r="X8" s="29">
        <f>VLOOKUP("SUELDOS Y SALARIOS",'Agosto 20'!$B:$E,3,0)</f>
        <v>9254.92</v>
      </c>
      <c r="Y8" s="29">
        <f>VLOOKUP("SUELDOS Y SALARIOS",'Septiembre 20'!$B:$E,3,0)</f>
        <v>11247.33</v>
      </c>
      <c r="Z8" s="29">
        <f>VLOOKUP("SUELDOS Y SALARIOS",'Octubre 20'!$B:$E,3,0)</f>
        <v>0</v>
      </c>
      <c r="AA8" s="29">
        <f>VLOOKUP("SUELDOS Y SALARIOS",'Noviembre 20'!$B:$E,3,0)</f>
        <v>0</v>
      </c>
      <c r="AB8" s="29">
        <f>VLOOKUP("SUELDOS Y SALARIOS",'Diciembre 20'!$B:$E,3,0)</f>
        <v>0</v>
      </c>
      <c r="AC8" s="21">
        <f>SUM(Q8:AB8)</f>
        <v>79355.77</v>
      </c>
      <c r="AE8" s="28" t="str">
        <f>P8</f>
        <v>Sueldos</v>
      </c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21">
        <f>SUM(AF8:AQ8)</f>
        <v>0</v>
      </c>
    </row>
    <row r="9" spans="1:47" outlineLevel="1" x14ac:dyDescent="0.25">
      <c r="A9" s="28" t="s">
        <v>123</v>
      </c>
      <c r="B9" s="29">
        <f>VLOOKUP("SEGURIDAD SOCIAL A CARGO DE LA",'Enero 19'!$B:$E,3,0)</f>
        <v>3768.9</v>
      </c>
      <c r="C9" s="29">
        <f>VLOOKUP("SALARIOS EN ESPECIE",'Febrero 19'!$B:$E,3,0)</f>
        <v>364.22</v>
      </c>
      <c r="D9" s="29">
        <f>VLOOKUP("SALARIOS EN ESPECIE",'Marzo 19'!$B:$E,3,0)</f>
        <v>364.22</v>
      </c>
      <c r="E9" s="29">
        <f>VLOOKUP("SALARIOS EN ESPECIE",'Abril 19'!$B:$E,3,0)</f>
        <v>364.22</v>
      </c>
      <c r="F9" s="29">
        <f>VLOOKUP("SALARIOS EN ESPECIE",'Mayo 19'!$B:$E,3,0)</f>
        <v>364.22</v>
      </c>
      <c r="G9" s="29">
        <f>VLOOKUP("SALARIOS EN ESPECIE",'Junio 19'!$B:$E,3,0)</f>
        <v>364.22</v>
      </c>
      <c r="H9" s="29">
        <f>VLOOKUP("SALARIOS EN ESPECIE",'Julio 19'!$B:$E,3,0)</f>
        <v>364.22</v>
      </c>
      <c r="I9" s="29">
        <f>VLOOKUP("SALARIOS EN ESPECIE",'Agosto 19'!$B:$E,3,0)</f>
        <v>364.22</v>
      </c>
      <c r="J9" s="29">
        <f>VLOOKUP("SALARIOS EN ESPECIE",'Septiembre 19'!$B:$E,3,0)</f>
        <v>364.22</v>
      </c>
      <c r="K9" s="29">
        <f>VLOOKUP("SALARIOS EN ESPECIE",'Octubre 19'!$B:$E,3,0)</f>
        <v>364.22</v>
      </c>
      <c r="L9" s="29">
        <f>VLOOKUP("SALARIOS EN ESPECIE",'Noviembre 19'!$B:$E,3,0)</f>
        <v>364.22</v>
      </c>
      <c r="M9" s="29">
        <f>VLOOKUP("SALARIOS EN ESPECIE",'Diciembre 19'!$B:$E,3,0)</f>
        <v>364.22</v>
      </c>
      <c r="N9" s="21">
        <f t="shared" ref="N9" si="12">SUM(B9:M9)</f>
        <v>7775.3200000000024</v>
      </c>
      <c r="P9" s="28" t="str">
        <f>A9</f>
        <v>Seguridad social</v>
      </c>
      <c r="Q9" s="29">
        <f>VLOOKUP("SEGURIDAD SOCIAL A CARGO DE LA",'Enero 20'!$B:$E,3,0)</f>
        <v>4316.25</v>
      </c>
      <c r="R9" s="29">
        <f>VLOOKUP("SALARIOS EN ESPECIE",'Febrero 20'!$B:$E,3,0)</f>
        <v>364.22</v>
      </c>
      <c r="S9" s="29">
        <f>VLOOKUP("SALARIOS EN ESPECIE",'Marzo 20'!$B:$E,3,0)</f>
        <v>364.22</v>
      </c>
      <c r="T9" s="29">
        <f>VLOOKUP("SALARIOS EN ESPECIE",'Abril 20'!$B:$E,3,0)</f>
        <v>0</v>
      </c>
      <c r="U9" s="29">
        <f>VLOOKUP("SALARIOS EN ESPECIE",'Mayo 20'!$B:$E,3,0)</f>
        <v>0</v>
      </c>
      <c r="V9" s="29">
        <f>VLOOKUP("SALARIOS EN ESPECIE",'Junio 20'!$B:$E,3,0)</f>
        <v>0</v>
      </c>
      <c r="W9" s="29">
        <f>VLOOKUP("SALARIOS EN ESPECIE",'Julio 20'!$B:$E,3,0)</f>
        <v>0</v>
      </c>
      <c r="X9" s="29">
        <f>VLOOKUP("SALARIOS EN ESPECIE",'Agosto 20'!$B:$E,3,0)</f>
        <v>0</v>
      </c>
      <c r="Y9" s="29">
        <f>VLOOKUP("SALARIOS EN ESPECIE",'Septiembre 20'!$B:$E,3,0)</f>
        <v>273.16000000000003</v>
      </c>
      <c r="Z9" s="29">
        <f>VLOOKUP("SALARIOS EN ESPECIE",'Octubre 20'!$B:$E,3,0)</f>
        <v>0</v>
      </c>
      <c r="AA9" s="29">
        <f>VLOOKUP("SALARIOS EN ESPECIE",'Noviembre 20'!$B:$E,3,0)</f>
        <v>0</v>
      </c>
      <c r="AB9" s="29">
        <f>VLOOKUP("SALARIOS EN ESPECIE",'Diciembre 20'!$B:$E,3,0)</f>
        <v>0</v>
      </c>
      <c r="AC9" s="21">
        <f t="shared" ref="AC9" si="13">SUM(Q9:AB9)</f>
        <v>5317.85</v>
      </c>
      <c r="AE9" s="28" t="str">
        <f>P9</f>
        <v>Seguridad social</v>
      </c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21">
        <f t="shared" ref="AR9" si="14">SUM(AF9:AQ9)</f>
        <v>0</v>
      </c>
    </row>
    <row r="10" spans="1:47" x14ac:dyDescent="0.25">
      <c r="A10" s="30" t="s">
        <v>21</v>
      </c>
      <c r="B10" s="18">
        <f t="shared" ref="B10:M10" si="15">B7/B3</f>
        <v>0.27843189780556049</v>
      </c>
      <c r="C10" s="18">
        <f t="shared" si="15"/>
        <v>0.2323358291599808</v>
      </c>
      <c r="D10" s="18">
        <f t="shared" si="15"/>
        <v>0.31107373184666992</v>
      </c>
      <c r="E10" s="18">
        <f t="shared" si="15"/>
        <v>0.19663307038728978</v>
      </c>
      <c r="F10" s="18">
        <f t="shared" si="15"/>
        <v>0.1318351273950468</v>
      </c>
      <c r="G10" s="18">
        <f t="shared" si="15"/>
        <v>0.2490215598636209</v>
      </c>
      <c r="H10" s="18">
        <f t="shared" si="15"/>
        <v>0.12938138952217434</v>
      </c>
      <c r="I10" s="18">
        <f t="shared" si="15"/>
        <v>0.24655502153532721</v>
      </c>
      <c r="J10" s="18">
        <f t="shared" si="15"/>
        <v>0.25165418183828442</v>
      </c>
      <c r="K10" s="18">
        <f t="shared" si="15"/>
        <v>0.17140241329292288</v>
      </c>
      <c r="L10" s="18">
        <f t="shared" si="15"/>
        <v>0.18460941387123966</v>
      </c>
      <c r="M10" s="18">
        <f t="shared" si="15"/>
        <v>0.11194115147973145</v>
      </c>
      <c r="N10" s="18"/>
      <c r="P10" s="30" t="s">
        <v>21</v>
      </c>
      <c r="Q10" s="18">
        <f t="shared" ref="Q10:AC10" si="16">Q7/Q3</f>
        <v>0.37235668226683488</v>
      </c>
      <c r="R10" s="18">
        <f t="shared" si="16"/>
        <v>0.30891482559826161</v>
      </c>
      <c r="S10" s="18">
        <f t="shared" si="16"/>
        <v>0.1226217550486336</v>
      </c>
      <c r="T10" s="18" t="e">
        <f t="shared" si="16"/>
        <v>#DIV/0!</v>
      </c>
      <c r="U10" s="18">
        <f t="shared" si="16"/>
        <v>0.11448473711842795</v>
      </c>
      <c r="V10" s="18">
        <f t="shared" si="16"/>
        <v>0.248462402869945</v>
      </c>
      <c r="W10" s="18">
        <f t="shared" si="16"/>
        <v>0.18292311614524528</v>
      </c>
      <c r="X10" s="18">
        <f t="shared" si="16"/>
        <v>7.8291695129250091E-2</v>
      </c>
      <c r="Y10" s="18">
        <f t="shared" si="16"/>
        <v>0.47231673393750678</v>
      </c>
      <c r="Z10" s="18" t="e">
        <f t="shared" si="16"/>
        <v>#DIV/0!</v>
      </c>
      <c r="AA10" s="18" t="e">
        <f t="shared" si="16"/>
        <v>#DIV/0!</v>
      </c>
      <c r="AB10" s="18" t="e">
        <f t="shared" si="16"/>
        <v>#DIV/0!</v>
      </c>
      <c r="AC10" s="18">
        <f t="shared" si="16"/>
        <v>0.19846818736911698</v>
      </c>
      <c r="AE10" s="30" t="s">
        <v>21</v>
      </c>
      <c r="AF10" s="18">
        <f t="shared" ref="AF10:AR10" ca="1" si="17">AF7/AF3</f>
        <v>0</v>
      </c>
      <c r="AG10" s="18">
        <f t="shared" ca="1" si="17"/>
        <v>0</v>
      </c>
      <c r="AH10" s="18">
        <f t="shared" ca="1" si="17"/>
        <v>0</v>
      </c>
      <c r="AI10" s="18">
        <f t="shared" ca="1" si="17"/>
        <v>0</v>
      </c>
      <c r="AJ10" s="18">
        <f t="shared" ca="1" si="17"/>
        <v>0</v>
      </c>
      <c r="AK10" s="18">
        <f t="shared" ca="1" si="17"/>
        <v>0</v>
      </c>
      <c r="AL10" s="18">
        <f t="shared" ca="1" si="17"/>
        <v>0</v>
      </c>
      <c r="AM10" s="18">
        <f t="shared" ca="1" si="17"/>
        <v>0</v>
      </c>
      <c r="AN10" s="18">
        <f t="shared" ca="1" si="17"/>
        <v>0</v>
      </c>
      <c r="AO10" s="18">
        <f t="shared" ca="1" si="17"/>
        <v>0</v>
      </c>
      <c r="AP10" s="18">
        <f t="shared" ca="1" si="17"/>
        <v>0</v>
      </c>
      <c r="AQ10" s="18">
        <f t="shared" ca="1" si="17"/>
        <v>0</v>
      </c>
      <c r="AR10" s="18">
        <f t="shared" ca="1" si="17"/>
        <v>0</v>
      </c>
    </row>
    <row r="11" spans="1:47" ht="7.15" customHeight="1" x14ac:dyDescent="0.25">
      <c r="A11" s="11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0"/>
      <c r="P11" s="1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0"/>
      <c r="AE11" s="11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0"/>
      <c r="AS11" t="s">
        <v>29</v>
      </c>
    </row>
    <row r="12" spans="1:47" x14ac:dyDescent="0.25">
      <c r="A12" s="40" t="s">
        <v>14</v>
      </c>
      <c r="B12" s="41">
        <f>SUM(B13:B19)</f>
        <v>10871.43</v>
      </c>
      <c r="C12" s="41">
        <f t="shared" ref="C12:M12" si="18">SUM(C13:C19)</f>
        <v>4997.0700000000006</v>
      </c>
      <c r="D12" s="41">
        <f t="shared" si="18"/>
        <v>5103.46</v>
      </c>
      <c r="E12" s="41">
        <f t="shared" si="18"/>
        <v>5116.38</v>
      </c>
      <c r="F12" s="41">
        <f t="shared" si="18"/>
        <v>12052.38</v>
      </c>
      <c r="G12" s="41">
        <f t="shared" si="18"/>
        <v>3160.75</v>
      </c>
      <c r="H12" s="41">
        <f t="shared" si="18"/>
        <v>6379.52</v>
      </c>
      <c r="I12" s="41">
        <f t="shared" si="18"/>
        <v>7570.02</v>
      </c>
      <c r="J12" s="41">
        <f t="shared" si="18"/>
        <v>6271.48</v>
      </c>
      <c r="K12" s="41">
        <f t="shared" si="18"/>
        <v>5809.52</v>
      </c>
      <c r="L12" s="41">
        <f t="shared" si="18"/>
        <v>4862.95</v>
      </c>
      <c r="M12" s="41">
        <f t="shared" si="18"/>
        <v>30351.89</v>
      </c>
      <c r="N12" s="39">
        <f>SUM(B12:M12)</f>
        <v>102546.85</v>
      </c>
      <c r="P12" s="25" t="s">
        <v>14</v>
      </c>
      <c r="Q12" s="26">
        <f>SUM(Q13:Q19)</f>
        <v>9269.9600000000009</v>
      </c>
      <c r="R12" s="26">
        <f t="shared" ref="R12:AB12" si="19">SUM(R13:R19)</f>
        <v>8782.94</v>
      </c>
      <c r="S12" s="26">
        <f t="shared" si="19"/>
        <v>4797.1400000000003</v>
      </c>
      <c r="T12" s="26">
        <f t="shared" si="19"/>
        <v>3309.42</v>
      </c>
      <c r="U12" s="26">
        <f t="shared" si="19"/>
        <v>4292.63</v>
      </c>
      <c r="V12" s="26">
        <f t="shared" si="19"/>
        <v>4660.7699999999995</v>
      </c>
      <c r="W12" s="26">
        <f t="shared" si="19"/>
        <v>6665.66</v>
      </c>
      <c r="X12" s="26">
        <f t="shared" si="19"/>
        <v>5283.4</v>
      </c>
      <c r="Y12" s="26">
        <f t="shared" si="19"/>
        <v>10258.76</v>
      </c>
      <c r="Z12" s="26">
        <f t="shared" si="19"/>
        <v>0</v>
      </c>
      <c r="AA12" s="26">
        <f t="shared" si="19"/>
        <v>0</v>
      </c>
      <c r="AB12" s="26">
        <f t="shared" si="19"/>
        <v>0</v>
      </c>
      <c r="AC12" s="27">
        <f>SUM(Q12:AB12)</f>
        <v>57320.680000000008</v>
      </c>
      <c r="AE12" s="49" t="s">
        <v>14</v>
      </c>
      <c r="AF12" s="50">
        <f>SUM(AF13:AF19)</f>
        <v>0</v>
      </c>
      <c r="AG12" s="50">
        <f t="shared" ref="AG12:AQ12" si="20">SUM(AG13:AG19)</f>
        <v>0</v>
      </c>
      <c r="AH12" s="50">
        <f t="shared" si="20"/>
        <v>0</v>
      </c>
      <c r="AI12" s="50">
        <f t="shared" si="20"/>
        <v>0</v>
      </c>
      <c r="AJ12" s="50">
        <f t="shared" si="20"/>
        <v>0</v>
      </c>
      <c r="AK12" s="50">
        <f t="shared" si="20"/>
        <v>0</v>
      </c>
      <c r="AL12" s="50">
        <f t="shared" si="20"/>
        <v>0</v>
      </c>
      <c r="AM12" s="50">
        <f t="shared" si="20"/>
        <v>0</v>
      </c>
      <c r="AN12" s="50">
        <f t="shared" si="20"/>
        <v>0</v>
      </c>
      <c r="AO12" s="50">
        <f t="shared" si="20"/>
        <v>0</v>
      </c>
      <c r="AP12" s="50">
        <f t="shared" si="20"/>
        <v>0</v>
      </c>
      <c r="AQ12" s="50">
        <f t="shared" si="20"/>
        <v>0</v>
      </c>
      <c r="AR12" s="51">
        <f>SUM(AF12:AQ12)</f>
        <v>0</v>
      </c>
      <c r="AS12" t="s">
        <v>29</v>
      </c>
    </row>
    <row r="13" spans="1:47" outlineLevel="1" x14ac:dyDescent="0.25">
      <c r="A13" s="28" t="s">
        <v>99</v>
      </c>
      <c r="B13" s="29">
        <f>VLOOKUP("ALQ.LOCAL C/.ISLOTE FERMIN",'Enero 19'!$B:$E,3,0)</f>
        <v>330</v>
      </c>
      <c r="C13" s="29">
        <f>VLOOKUP("ALQ.LOCAL C/.ISLOTE FERMIN",'Febrero 19'!$B:$E,3,0)</f>
        <v>330</v>
      </c>
      <c r="D13" s="29">
        <f>VLOOKUP("ALQ.LOCAL C/.ISLOTE FERMIN",'Marzo 19'!$B:$E,3,0)</f>
        <v>330</v>
      </c>
      <c r="E13" s="29">
        <f>VLOOKUP("ALQ.LOCAL C/.ISLOTE FERMIN",'Abril 19'!$B:$E,3,0)</f>
        <v>330</v>
      </c>
      <c r="F13" s="29">
        <f>VLOOKUP("ALQ.LOCAL C/.ISLOTE FERMIN",'Mayo 19'!$B:$E,3,0)</f>
        <v>330</v>
      </c>
      <c r="G13" s="29">
        <f>VLOOKUP("ALQ.LOCAL C/.ISLOTE FERMIN",'Junio 19'!$B:$E,3,0)</f>
        <v>330</v>
      </c>
      <c r="H13" s="29">
        <f>VLOOKUP("ALQ.LOCAL C/.ISLOTE FERMIN",'Julio 19'!$B:$E,3,0)</f>
        <v>330</v>
      </c>
      <c r="I13" s="29">
        <f>VLOOKUP("ALQ.LOCAL C/.ISLOTE FERMIN",'Agosto 19'!$B:$E,3,0)</f>
        <v>330</v>
      </c>
      <c r="J13" s="29">
        <f>VLOOKUP("ALQ.LOCAL C/.ISLOTE FERMIN",'Septiembre 19'!$B:$E,3,0)</f>
        <v>330</v>
      </c>
      <c r="K13" s="29">
        <f>VLOOKUP("ALQ.LOCAL C/.ISLOTE FERMIN",'Octubre 19'!$B:$E,3,0)</f>
        <v>330</v>
      </c>
      <c r="L13" s="29">
        <f>VLOOKUP("ALQ.LOCAL C/.ISLOTE FERMIN",'Noviembre 19'!$B:$E,3,0)</f>
        <v>330</v>
      </c>
      <c r="M13" s="29">
        <f>VLOOKUP("ALQ.LOCAL C/.ISLOTE FERMIN",'Diciembre 19'!$B:$E,3,0)</f>
        <v>330</v>
      </c>
      <c r="N13" s="21">
        <f>SUM(B13:M13)</f>
        <v>3960</v>
      </c>
      <c r="P13" s="28" t="s">
        <v>99</v>
      </c>
      <c r="Q13" s="29">
        <f>VLOOKUP("ALQ.LOCAL C/.ISLOTE FERMIN",'Enero 20'!$B:$E,3,0)</f>
        <v>330</v>
      </c>
      <c r="R13" s="29">
        <f>VLOOKUP("ALQ.LOCAL C/.ISLOTE FERMIN",'Febrero 20'!$B:$E,3,0)</f>
        <v>330</v>
      </c>
      <c r="S13" s="29">
        <f>VLOOKUP("ALQ.LOCAL C/.ISLOTE FERMIN",'Marzo 20'!$B:$E,3,0)</f>
        <v>330</v>
      </c>
      <c r="T13" s="29">
        <f>VLOOKUP("ALQ.LOCAL C/.ISLOTE FERMIN",'Abril 20'!$B:$E,3,0)</f>
        <v>330</v>
      </c>
      <c r="U13" s="29">
        <f>VLOOKUP("ALQ.LOCAL C/.ISLOTE FERMIN",'Mayo 20'!$B:$E,3,0)</f>
        <v>330</v>
      </c>
      <c r="V13" s="29">
        <f>VLOOKUP("ALQ.LOCAL C/.ISLOTE FERMIN",'Junio 20'!$B:$E,3,0)</f>
        <v>330</v>
      </c>
      <c r="W13" s="29">
        <f>VLOOKUP("ALQ.LOCAL C/.ISLOTE FERMIN",'Julio 20'!$B:$E,3,0)</f>
        <v>330</v>
      </c>
      <c r="X13" s="29">
        <f>VLOOKUP("ALQ.LOCAL C/.ISLOTE FERMIN",'Agosto 20'!$B:$E,3,0)</f>
        <v>330</v>
      </c>
      <c r="Y13" s="29">
        <f>VLOOKUP("ALQ.LOCAL C/.ISLOTE FERMIN",'Septiembre 20'!$B:$E,3,0)</f>
        <v>330</v>
      </c>
      <c r="Z13" s="29">
        <f>VLOOKUP("ALQ.LOCAL C/.ISLOTE FERMIN",'Octubre 20'!$B:$E,3,0)</f>
        <v>0</v>
      </c>
      <c r="AA13" s="29">
        <f>VLOOKUP("ALQ.LOCAL C/.ISLOTE FERMIN",'Noviembre 20'!$B:$E,3,0)</f>
        <v>0</v>
      </c>
      <c r="AB13" s="29">
        <f>VLOOKUP("ALQ.LOCAL C/.ISLOTE FERMIN",'Diciembre 20'!$B:$E,3,0)</f>
        <v>0</v>
      </c>
      <c r="AC13" s="20">
        <f>SUM(Q13:AB13)</f>
        <v>2970</v>
      </c>
      <c r="AE13" s="28" t="s">
        <v>99</v>
      </c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21">
        <f>SUM(AF13:AQ13)</f>
        <v>0</v>
      </c>
      <c r="AS13" t="s">
        <v>29</v>
      </c>
    </row>
    <row r="14" spans="1:47" outlineLevel="1" x14ac:dyDescent="0.25">
      <c r="A14" s="28" t="s">
        <v>37</v>
      </c>
      <c r="B14" s="29">
        <f>VLOOKUP("SUMINISTROS GASOIL",'Enero 19'!$B:$E,3,0)+VLOOKUP("SUMINISTROS AGUA",'Enero 19'!$B:$E,3,0)+VLOOKUP("SUMINISTROS ELECTRICIDAD",'Enero 19'!$B:$E,3,0)</f>
        <v>861.63</v>
      </c>
      <c r="C14" s="29">
        <f>VLOOKUP("SUMINISTROS GASOIL",'Febrero 19'!$B:$E,3,0)+VLOOKUP("SUMINISTROS AGUA",'Febrero 19'!$B:$E,3,0)+VLOOKUP("SUMINISTROS ELECTRICIDAD",'Febrero 19'!$B:$E,3,0)</f>
        <v>682.33</v>
      </c>
      <c r="D14" s="29">
        <f>VLOOKUP("SUMINISTROS GASOIL",'Marzo 19'!$B:$E,3,0)+VLOOKUP("SUMINISTROS AGUA",'Marzo 19'!$B:$E,3,0)+VLOOKUP("SUMINISTROS ELECTRICIDAD",'Marzo 19'!$B:$E,3,0)</f>
        <v>652.21</v>
      </c>
      <c r="E14" s="29">
        <f>VLOOKUP("SUMINISTROS GASOIL",'Abril 19'!$B:$E,3,0)+VLOOKUP("SUMINISTROS AGUA",'Abril 19'!$B:$E,3,0)+VLOOKUP("SUMINISTROS ELECTRICIDAD",'Abril 19'!$B:$E,3,0)</f>
        <v>662.56</v>
      </c>
      <c r="F14" s="29">
        <f>VLOOKUP("SUMINISTROS GASOIL",'Mayo 19'!$B:$E,3,0)+VLOOKUP("SUMINISTROS AGUA",'Mayo 19'!$B:$E,3,0)+VLOOKUP("SUMINISTROS ELECTRICIDAD",'Mayo 19'!$B:$E,3,0)</f>
        <v>758.46</v>
      </c>
      <c r="G14" s="29">
        <f>VLOOKUP("SUMINISTROS GASOIL",'Junio 19'!$B:$E,3,0)+VLOOKUP("SUMINISTROS AGUA",'Junio 19'!$B:$E,3,0)+VLOOKUP("SUMINISTROS ELECTRICIDAD",'Junio 19'!$B:$E,3,0)</f>
        <v>652.78</v>
      </c>
      <c r="H14" s="29">
        <f>VLOOKUP("SUMINISTROS GASOIL",'Julio 19'!$B:$E,3,0)+VLOOKUP("SUMINISTROS AGUA",'Julio 19'!$B:$E,3,0)+VLOOKUP("SUMINISTROS ELECTRICIDAD",'Julio 19'!$B:$E,3,0)</f>
        <v>1114.58</v>
      </c>
      <c r="I14" s="29">
        <f>VLOOKUP("SUMINISTROS GASOIL",'Agosto 19'!$B:$E,3,0)+VLOOKUP("SUMINISTROS AGUA",'Agosto 19'!$B:$E,3,0)+VLOOKUP("SUMINISTROS ELECTRICIDAD",'Agosto 19'!$B:$E,3,0)</f>
        <v>1007.01</v>
      </c>
      <c r="J14" s="29">
        <f>VLOOKUP("SUMINISTROS GASOIL",'Septiembre 19'!$B:$E,3,0)+VLOOKUP("SUMINISTROS AGUA",'Septiembre 19'!$B:$E,3,0)+VLOOKUP("SUMINISTROS ELECTRICIDAD",'Septiembre 19'!$B:$E,3,0)</f>
        <v>962.46999999999991</v>
      </c>
      <c r="K14" s="29">
        <f>VLOOKUP("SUMINISTROS GASOIL",'Octubre 19'!$B:$E,3,0)+VLOOKUP("SUMINISTROS AGUA",'Octubre 19'!$B:$E,3,0)+VLOOKUP("SUMINISTROS ELECTRICIDAD",'Octubre 19'!$B:$E,3,0)</f>
        <v>838.08999999999992</v>
      </c>
      <c r="L14" s="29">
        <f>VLOOKUP("SUMINISTROS GASOIL",'Noviembre 19'!$B:$E,3,0)+VLOOKUP("SUMINISTROS AGUA",'Noviembre 19'!$B:$E,3,0)+VLOOKUP("SUMINISTROS ELECTRICIDAD",'Noviembre 19'!$B:$E,3,0)</f>
        <v>1030.48</v>
      </c>
      <c r="M14" s="29">
        <f>VLOOKUP("SUMINISTROS GASOIL",'Diciembre 19'!$B:$E,3,0)+VLOOKUP("SUMINISTROS AGUA",'Diciembre 19'!$B:$E,3,0)+VLOOKUP("SUMINISTROS ELECTRICIDAD",'Diciembre 19'!$B:$E,3,0)</f>
        <v>959.31</v>
      </c>
      <c r="N14" s="21">
        <f t="shared" ref="N14:N18" si="21">SUM(B14:M14)</f>
        <v>10181.91</v>
      </c>
      <c r="P14" s="28" t="s">
        <v>37</v>
      </c>
      <c r="Q14" s="29">
        <f>VLOOKUP("SUMINISTROS GASOIL",'Enero 20'!$B:$E,3,0)+VLOOKUP("SUMINISTROS AGUA",'Enero 20'!$B:$E,3,0)+VLOOKUP("SUMINISTROS ELECTRICIDAD",'Enero 20'!$B:$E,3,0)</f>
        <v>911.67000000000007</v>
      </c>
      <c r="R14" s="29">
        <f>VLOOKUP("SUMINISTROS GASOIL",'Febrero 20'!$B:$E,3,0)+VLOOKUP("SUMINISTROS AGUA",'Febrero 20'!$B:$E,3,0)+VLOOKUP("SUMINISTROS ELECTRICIDAD",'Febrero 20'!$B:$E,3,0)</f>
        <v>814.76</v>
      </c>
      <c r="S14" s="29">
        <f>VLOOKUP("SUMINISTROS GASOIL",'Marzo 20'!$B:$E,3,0)+VLOOKUP("SUMINISTROS AGUA",'Marzo 20'!$B:$E,3,0)+VLOOKUP("SUMINISTROS ELECTRICIDAD",'Marzo 20'!$B:$E,3,0)</f>
        <v>518.20000000000005</v>
      </c>
      <c r="T14" s="29">
        <f>VLOOKUP("SUMINISTROS GASOIL",'Abril 20'!$B:$E,3,0)+VLOOKUP("SUMINISTROS AGUA",'Abril 20'!$B:$E,3,0)+VLOOKUP("SUMINISTROS ELECTRICIDAD",'Abril 20'!$B:$E,3,0)</f>
        <v>308.74</v>
      </c>
      <c r="U14" s="29">
        <f>VLOOKUP("SUMINISTROS GASOIL",'Mayo 20'!$B:$E,3,0)+VLOOKUP("SUMINISTROS AGUA",'Mayo 20'!$B:$E,3,0)+VLOOKUP("SUMINISTROS ELECTRICIDAD",'Mayo 20'!$B:$E,3,0)</f>
        <v>459.84000000000003</v>
      </c>
      <c r="V14" s="29">
        <f>VLOOKUP("SUMINISTROS GASOIL",'Junio 20'!$B:$E,3,0)+VLOOKUP("SUMINISTROS AGUA",'Junio 20'!$B:$E,3,0)+VLOOKUP("SUMINISTROS ELECTRICIDAD",'Junio 20'!$B:$E,3,0)</f>
        <v>400.88</v>
      </c>
      <c r="W14" s="29">
        <f>VLOOKUP("SUMINISTROS GASOIL",'Julio 20'!$B:$E,3,0)+VLOOKUP("SUMINISTROS AGUA",'Julio 20'!$B:$E,3,0)+VLOOKUP("SUMINISTROS ELECTRICIDAD",'Julio 20'!$B:$E,3,0)</f>
        <v>656.81999999999994</v>
      </c>
      <c r="X14" s="29">
        <f>VLOOKUP("SUMINISTROS GASOIL",'Agosto 20'!$B:$E,3,0)+VLOOKUP("SUMINISTROS AGUA",'Agosto 20'!$B:$E,3,0)+VLOOKUP("SUMINISTROS ELECTRICIDAD",'Agosto 20'!$B:$E,3,0)</f>
        <v>611.75</v>
      </c>
      <c r="Y14" s="29">
        <f>VLOOKUP("SUMINISTROS GASOIL",'Septiembre 20'!$B:$E,3,0)+VLOOKUP("SUMINISTROS AGUA",'Septiembre 20'!$B:$E,3,0)+VLOOKUP("SUMINISTROS ELECTRICIDAD",'Septiembre 20'!$B:$E,3,0)</f>
        <v>653.64</v>
      </c>
      <c r="Z14" s="29">
        <f>VLOOKUP("SUMINISTROS GASOIL",'Octubre 20'!$B:$E,3,0)+VLOOKUP("SUMINISTROS AGUA",'Octubre 20'!$B:$E,3,0)+VLOOKUP("SUMINISTROS ELECTRICIDAD",'Octubre 20'!$B:$E,3,0)</f>
        <v>0</v>
      </c>
      <c r="AA14" s="29">
        <f>VLOOKUP("SUMINISTROS GASOIL",'Noviembre 20'!$B:$E,3,0)+VLOOKUP("SUMINISTROS AGUA",'Noviembre 20'!$B:$E,3,0)+VLOOKUP("SUMINISTROS ELECTRICIDAD",'Noviembre 20'!$B:$E,3,0)</f>
        <v>0</v>
      </c>
      <c r="AB14" s="29">
        <f>VLOOKUP("SUMINISTROS GASOIL",'Diciembre 20'!$B:$E,3,0)+VLOOKUP("SUMINISTROS AGUA",'Diciembre 20'!$B:$E,3,0)+VLOOKUP("SUMINISTROS ELECTRICIDAD",'Diciembre 20'!$B:$E,3,0)</f>
        <v>0</v>
      </c>
      <c r="AC14" s="20">
        <f t="shared" ref="AC14:AC18" si="22">SUM(Q14:AB14)</f>
        <v>5336.3</v>
      </c>
      <c r="AE14" s="28" t="s">
        <v>37</v>
      </c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21">
        <f t="shared" ref="AR14:AR18" si="23">SUM(AF14:AQ14)</f>
        <v>0</v>
      </c>
    </row>
    <row r="15" spans="1:47" outlineLevel="1" x14ac:dyDescent="0.25">
      <c r="A15" s="28" t="s">
        <v>20</v>
      </c>
      <c r="B15" s="29">
        <f>VLOOKUP("SERVICIOS PROFESIONALES INDEP.",'Enero 19'!$B:$E,3,0)</f>
        <v>952.73</v>
      </c>
      <c r="C15" s="29">
        <f>VLOOKUP("SERVICIOS PROFESIONALES INDEP.",'Febrero 19'!$B:$E,3,0)</f>
        <v>2175.7399999999998</v>
      </c>
      <c r="D15" s="29">
        <f>VLOOKUP("SERVICIOS PROFESIONALES INDEP.",'Marzo 19'!$B:$E,3,0)</f>
        <v>872.62</v>
      </c>
      <c r="E15" s="29">
        <f>VLOOKUP("SERVICIOS PROFESIONALES INDEP.",'Abril 19'!$B:$E,3,0)</f>
        <v>838.72</v>
      </c>
      <c r="F15" s="29">
        <f>VLOOKUP("SERVICIOS PROFESIONALES INDEP.",'Mayo 19'!$B:$E,3,0)</f>
        <v>7745.71</v>
      </c>
      <c r="G15" s="29">
        <f>VLOOKUP("SERVICIOS PROFESIONALES INDEP.",'Junio 19'!$B:$E,3,0)</f>
        <v>757.76</v>
      </c>
      <c r="H15" s="29">
        <f>VLOOKUP("SERVICIOS PROFESIONALES INDEP.",'Julio 19'!$B:$E,3,0)</f>
        <v>1382.21</v>
      </c>
      <c r="I15" s="29">
        <f>VLOOKUP("SERVICIOS PROFESIONALES INDEP.",'Agosto 19'!$B:$E,3,0)</f>
        <v>807.29</v>
      </c>
      <c r="J15" s="29">
        <f>VLOOKUP("SERVICIOS PROFESIONALES INDEP.",'Septiembre 19'!$B:$E,3,0)</f>
        <v>790.74</v>
      </c>
      <c r="K15" s="29">
        <f>VLOOKUP("SERVICIOS PROFESIONALES INDEP.",'Octubre 19'!$B:$E,3,0)</f>
        <v>877.74</v>
      </c>
      <c r="L15" s="29">
        <f>VLOOKUP("SERVICIOS PROFESIONALES INDEP.",'Noviembre 19'!$B:$E,3,0)</f>
        <v>1095.04</v>
      </c>
      <c r="M15" s="29">
        <f>VLOOKUP("SERVICIOS PROFESIONALES INDEP.",'Diciembre 19'!$B:$E,3,0)</f>
        <v>863.09</v>
      </c>
      <c r="N15" s="21">
        <f t="shared" si="21"/>
        <v>19159.390000000003</v>
      </c>
      <c r="P15" s="28" t="s">
        <v>20</v>
      </c>
      <c r="Q15" s="29">
        <f>VLOOKUP("SERVICIOS PROFESIONALES INDEP.",'Enero 20'!$B:$E,3,0)</f>
        <v>911.88</v>
      </c>
      <c r="R15" s="29">
        <f>VLOOKUP("SERVICIOS PROFESIONALES INDEP.",'Febrero 20'!$B:$E,3,0)</f>
        <v>761.88</v>
      </c>
      <c r="S15" s="29">
        <f>VLOOKUP("SERVICIOS PROFESIONALES INDEP.",'Marzo 20'!$B:$E,3,0)</f>
        <v>752.45</v>
      </c>
      <c r="T15" s="29">
        <f>VLOOKUP("SERVICIOS PROFESIONALES INDEP.",'Abril 20'!$B:$E,3,0)</f>
        <v>1126.98</v>
      </c>
      <c r="U15" s="29">
        <f>VLOOKUP("SERVICIOS PROFESIONALES INDEP.",'Mayo 20'!$B:$E,3,0)</f>
        <v>1037.94</v>
      </c>
      <c r="V15" s="29">
        <f>VLOOKUP("SERVICIOS PROFESIONALES INDEP.",'Junio 20'!$B:$E,3,0)</f>
        <v>860.86</v>
      </c>
      <c r="W15" s="29">
        <f>VLOOKUP("SERVICIOS PROFESIONALES INDEP.",'Julio 20'!$B:$E,3,0)</f>
        <v>2283.15</v>
      </c>
      <c r="X15" s="29">
        <f>VLOOKUP("SERVICIOS PROFESIONALES INDEP.",'Agosto 20'!$B:$E,3,0)</f>
        <v>770.85</v>
      </c>
      <c r="Y15" s="29">
        <f>VLOOKUP("SERVICIOS PROFESIONALES INDEP.",'Septiembre 20'!$B:$E,3,0)</f>
        <v>767.85</v>
      </c>
      <c r="Z15" s="29">
        <f>VLOOKUP("SERVICIOS PROFESIONALES INDEP.",'Octubre 20'!$B:$E,3,0)</f>
        <v>0</v>
      </c>
      <c r="AA15" s="29">
        <f>VLOOKUP("SERVICIOS PROFESIONALES INDEP.",'Noviembre 20'!$B:$E,3,0)</f>
        <v>0</v>
      </c>
      <c r="AB15" s="29">
        <f>VLOOKUP("SERVICIOS PROFESIONALES INDEP.",'Diciembre 20'!$B:$E,3,0)</f>
        <v>0</v>
      </c>
      <c r="AC15" s="20">
        <f t="shared" si="22"/>
        <v>9273.84</v>
      </c>
      <c r="AE15" s="28" t="s">
        <v>20</v>
      </c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21">
        <f t="shared" si="23"/>
        <v>0</v>
      </c>
    </row>
    <row r="16" spans="1:47" outlineLevel="1" x14ac:dyDescent="0.25">
      <c r="A16" s="28" t="s">
        <v>25</v>
      </c>
      <c r="B16" s="29">
        <f>VLOOKUP("PRIMAS DE SEGUROS",'Enero 19'!$B:$E,3,0)</f>
        <v>321.27999999999997</v>
      </c>
      <c r="C16" s="29">
        <f>VLOOKUP("PRIMAS DE SEGUROS",'Febrero 19'!$B:$E,3,0)</f>
        <v>246.83</v>
      </c>
      <c r="D16" s="29">
        <f>VLOOKUP("PRIMAS DE SEGUROS",'Marzo 19'!$B:$E,3,0)</f>
        <v>657.35</v>
      </c>
      <c r="E16" s="29">
        <f>VLOOKUP("PRIMAS DE SEGUROS",'Abril 19'!$B:$E,3,0)</f>
        <v>1564.83</v>
      </c>
      <c r="F16" s="29">
        <f>VLOOKUP("PRIMAS DE SEGUROS",'Mayo 19'!$B:$E,3,0)</f>
        <v>246.83</v>
      </c>
      <c r="G16" s="29">
        <f>VLOOKUP("PRIMAS DE SEGUROS",'Junio 19'!$B:$E,3,0)</f>
        <v>363.11</v>
      </c>
      <c r="H16" s="29">
        <f>VLOOKUP("PRIMAS DE SEGUROS",'Julio 19'!$B:$E,3,0)</f>
        <v>722.71</v>
      </c>
      <c r="I16" s="29">
        <f>VLOOKUP("PRIMAS DE SEGUROS",'Agosto 19'!$B:$E,3,0)</f>
        <v>246.83</v>
      </c>
      <c r="J16" s="29">
        <f>VLOOKUP("PRIMAS DE SEGUROS",'Septiembre 19'!$B:$E,3,0)</f>
        <v>1508.37</v>
      </c>
      <c r="K16" s="29">
        <f>VLOOKUP("PRIMAS DE SEGUROS",'Octubre 19'!$B:$E,3,0)</f>
        <v>778.94</v>
      </c>
      <c r="L16" s="29">
        <f>VLOOKUP("PRIMAS DE SEGUROS",'Noviembre 19'!$B:$E,3,0)</f>
        <v>321.27999999999997</v>
      </c>
      <c r="M16" s="29">
        <f>VLOOKUP("PRIMAS DE SEGUROS",'Diciembre 19'!$B:$E,3,0)</f>
        <v>594.04999999999995</v>
      </c>
      <c r="N16" s="21">
        <f t="shared" si="21"/>
        <v>7572.41</v>
      </c>
      <c r="P16" s="28" t="s">
        <v>25</v>
      </c>
      <c r="Q16" s="29">
        <f>VLOOKUP("PRIMAS DE SEGUROS",'Enero 20'!$B:$E,3,0)</f>
        <v>321.27999999999997</v>
      </c>
      <c r="R16" s="29">
        <f>VLOOKUP("PRIMAS DE SEGUROS",'Febrero 20'!$B:$E,3,0)</f>
        <v>250.86</v>
      </c>
      <c r="S16" s="29">
        <f>VLOOKUP("PRIMAS DE SEGUROS",'Marzo 20'!$B:$E,3,0)</f>
        <v>1704.76</v>
      </c>
      <c r="T16" s="29">
        <f>VLOOKUP("PRIMAS DE SEGUROS",'Abril 20'!$B:$E,3,0)</f>
        <v>995.58</v>
      </c>
      <c r="U16" s="29">
        <f>VLOOKUP("PRIMAS DE SEGUROS",'Mayo 20'!$B:$E,3,0)</f>
        <v>250.86</v>
      </c>
      <c r="V16" s="29">
        <f>VLOOKUP("PRIMAS DE SEGUROS",'Junio 20'!$B:$E,3,0)</f>
        <v>563.6</v>
      </c>
      <c r="W16" s="29">
        <f>VLOOKUP("PRIMAS DE SEGUROS",'Julio 20'!$B:$E,3,0)</f>
        <v>704.17</v>
      </c>
      <c r="X16" s="29">
        <f>VLOOKUP("PRIMAS DE SEGUROS",'Agosto 20'!$B:$E,3,0)</f>
        <v>250.86</v>
      </c>
      <c r="Y16" s="29">
        <f>VLOOKUP("PRIMAS DE SEGUROS",'Septiembre 20'!$B:$E,3,0)</f>
        <v>1490.51</v>
      </c>
      <c r="Z16" s="29">
        <f>VLOOKUP("PRIMAS DE SEGUROS",'Octubre 20'!$B:$E,3,0)</f>
        <v>0</v>
      </c>
      <c r="AA16" s="29">
        <f>VLOOKUP("PRIMAS DE SEGUROS",'Noviembre 20'!$B:$E,3,0)</f>
        <v>0</v>
      </c>
      <c r="AB16" s="29">
        <f>VLOOKUP("PRIMAS DE SEGUROS",'Diciembre 20'!$B:$E,3,0)</f>
        <v>0</v>
      </c>
      <c r="AC16" s="20">
        <f t="shared" si="22"/>
        <v>6532.48</v>
      </c>
      <c r="AE16" s="28" t="s">
        <v>25</v>
      </c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21">
        <f t="shared" si="23"/>
        <v>0</v>
      </c>
      <c r="AU16" t="s">
        <v>29</v>
      </c>
    </row>
    <row r="17" spans="1:47" outlineLevel="1" x14ac:dyDescent="0.25">
      <c r="A17" s="28" t="s">
        <v>31</v>
      </c>
      <c r="B17" s="29">
        <f>VLOOKUP("GASTOS DIVERSOS",'Enero 19'!$B:$E,3,0)+VLOOKUP("GASTOS MAT.OFICINA",'Enero 19'!$B:$E,3,0)+VLOOKUP("GASTOS viajes",'Enero 19'!$B:$E,3,0)</f>
        <v>1535.97</v>
      </c>
      <c r="C17" s="29">
        <f>VLOOKUP("GASTOS DIVERSOS",'Febrero 19'!$B:$E,3,0)+VLOOKUP("GASTOS MAT.OFICINA",'Febrero 19'!$B:$E,3,0)+VLOOKUP("GASTOS viajes",'Febrero 19'!$B:$E,3,0)</f>
        <v>996.26</v>
      </c>
      <c r="D17" s="29">
        <f>VLOOKUP("GASTOS DIVERSOS",'Marzo 19'!$B:$E,3,0)+VLOOKUP("GASTOS MAT.OFICINA",'Marzo 19'!$B:$E,3,0)+VLOOKUP("GASTOS viajes",'Marzo 19'!$B:$E,3,0)</f>
        <v>2061.7399999999998</v>
      </c>
      <c r="E17" s="29">
        <f>VLOOKUP("GASTOS DIVERSOS",'Abril 19'!$B:$E,3,0)+VLOOKUP("GASTOS MAT.OFICINA",'Abril 19'!$B:$E,3,0)+VLOOKUP("GASTOS viajes",'Abril 19'!$B:$E,3,0)</f>
        <v>1337.48</v>
      </c>
      <c r="F17" s="29">
        <f>VLOOKUP("GASTOS DIVERSOS",'Mayo 19'!$B:$E,3,0)+VLOOKUP("GASTOS MAT.OFICINA",'Mayo 19'!$B:$E,3,0)+VLOOKUP("GASTOS viajes",'Mayo 19'!$B:$E,3,0)</f>
        <v>1835.12</v>
      </c>
      <c r="G17" s="29">
        <f>VLOOKUP("GASTOS DIVERSOS",'Junio 19'!$B:$E,3,0)+VLOOKUP("GASTOS MAT.OFICINA",'Junio 19'!$B:$E,3,0)+VLOOKUP("GASTOS viajes",'Junio 19'!$B:$E,3,0)</f>
        <v>637.54</v>
      </c>
      <c r="H17" s="29">
        <f>VLOOKUP("GASTOS DIVERSOS",'Julio 19'!$B:$E,3,0)+VLOOKUP("GASTOS MAT.OFICINA",'Julio 19'!$B:$E,3,0)+VLOOKUP("GASTOS viajes",'Julio 19'!$B:$E,3,0)</f>
        <v>1638.7599999999998</v>
      </c>
      <c r="I17" s="29">
        <f>VLOOKUP("GASTOS DIVERSOS",'Agosto 19'!$B:$E,3,0)+VLOOKUP("GASTOS MAT.OFICINA",'Agosto 19'!$B:$E,3,0)+VLOOKUP("GASTOS viajes",'Agosto 19'!$B:$E,3,0)</f>
        <v>2941.1499999999996</v>
      </c>
      <c r="J17" s="29">
        <f>VLOOKUP("GASTOS DIVERSOS",'Septiembre 19'!$B:$E,3,0)+VLOOKUP("GASTOS MAT.OFICINA",'Septiembre 19'!$B:$E,3,0)+VLOOKUP("GASTOS viajes",'Septiembre 19'!$B:$E,3,0)</f>
        <v>1673.31</v>
      </c>
      <c r="K17" s="29">
        <f>VLOOKUP("GASTOS DIVERSOS",'Octubre 19'!$B:$E,3,0)+VLOOKUP("GASTOS MAT.OFICINA",'Octubre 19'!$B:$E,3,0)+VLOOKUP("GASTOS viajes",'Octubre 19'!$B:$E,3,0)</f>
        <v>1039.5700000000002</v>
      </c>
      <c r="L17" s="29">
        <f>VLOOKUP("GASTOS DIVERSOS",'Noviembre 19'!$B:$E,3,0)+VLOOKUP("GASTOS MAT.OFICINA",'Noviembre 19'!$B:$E,3,0)+VLOOKUP("GASTOS viajes",'Noviembre 19'!$B:$E,3,0)</f>
        <v>959.12</v>
      </c>
      <c r="M17" s="29">
        <f>VLOOKUP("GASTOS DIVERSOS",'Diciembre 19'!$B:$E,3,0)+VLOOKUP("GASTOS MAT.OFICINA",'Diciembre 19'!$B:$E,3,0)+VLOOKUP("GASTOS viajes",'Diciembre 19'!$B:$E,3,0)</f>
        <v>3368.0200000000004</v>
      </c>
      <c r="N17" s="21">
        <f t="shared" si="21"/>
        <v>20024.039999999997</v>
      </c>
      <c r="P17" s="28" t="s">
        <v>31</v>
      </c>
      <c r="Q17" s="29">
        <f>VLOOKUP("GASTOS DIVERSOS",'Enero 20'!$B:$E,3,0)+VLOOKUP("GASTOS MAT.OFICINA",'Enero 20'!$B:$E,3,0)+VLOOKUP("GASTOS viajes",'Enero 20'!$B:$E,3,0)</f>
        <v>2485.2900000000004</v>
      </c>
      <c r="R17" s="29">
        <f>VLOOKUP("GASTOS DIVERSOS",'Febrero 20'!$B:$E,3,0)+VLOOKUP("GASTOS MAT.OFICINA",'Febrero 20'!$B:$E,3,0)+VLOOKUP("GASTOS viajes",'Febrero 20'!$B:$E,3,0)</f>
        <v>863.44</v>
      </c>
      <c r="S17" s="29">
        <f>VLOOKUP("GASTOS DIVERSOS",'Marzo 20'!$B:$E,3,0)+VLOOKUP("GASTOS MAT.OFICINA",'Marzo 20'!$B:$E,3,0)+VLOOKUP("GASTOS viajes",'Marzo 20'!$B:$E,3,0)</f>
        <v>629.84</v>
      </c>
      <c r="T17" s="29">
        <f>VLOOKUP("GASTOS DIVERSOS",'Abril 20'!$B:$E,3,0)+VLOOKUP("GASTOS MAT.OFICINA",'Abril 20'!$B:$E,3,0)+VLOOKUP("GASTOS viajes",'Abril 20'!$B:$E,3,0)</f>
        <v>156.74</v>
      </c>
      <c r="U17" s="29">
        <f>VLOOKUP("GASTOS DIVERSOS",'Mayo 20'!$B:$E,3,0)+VLOOKUP("GASTOS MAT.OFICINA",'Mayo 20'!$B:$E,3,0)+VLOOKUP("GASTOS viajes",'Mayo 20'!$B:$E,3,0)</f>
        <v>1305.8599999999999</v>
      </c>
      <c r="V17" s="29">
        <f>VLOOKUP("GASTOS DIVERSOS",'Junio 20'!$B:$E,3,0)+VLOOKUP("GASTOS MAT.OFICINA",'Junio 20'!$B:$E,3,0)+VLOOKUP("GASTOS viajes",'Junio 20'!$B:$E,3,0)</f>
        <v>1352.3700000000001</v>
      </c>
      <c r="W17" s="29">
        <f>VLOOKUP("GASTOS DIVERSOS",'Julio 20'!$B:$E,3,0)+VLOOKUP("GASTOS MAT.OFICINA",'Julio 20'!$B:$E,3,0)+VLOOKUP("GASTOS viajes",'Julio 20'!$B:$E,3,0)</f>
        <v>1142.8399999999999</v>
      </c>
      <c r="X17" s="29">
        <f>VLOOKUP("GASTOS DIVERSOS",'Agosto 20'!$B:$E,3,0)+VLOOKUP("GASTOS MAT.OFICINA",'Agosto 20'!$B:$E,3,0)+VLOOKUP("GASTOS viajes",'Agosto 20'!$B:$E,3,0)</f>
        <v>1850.6299999999999</v>
      </c>
      <c r="Y17" s="29">
        <f>VLOOKUP("GASTOS DIVERSOS",'Septiembre 20'!$B:$E,3,0)+VLOOKUP("GASTOS MAT.OFICINA",'Septiembre 20'!$B:$E,3,0)+VLOOKUP("GASTOS viajes",'Septiembre 20'!$B:$E,3,0)</f>
        <v>1936.3</v>
      </c>
      <c r="Z17" s="29">
        <f>VLOOKUP("GASTOS DIVERSOS",'Octubre 20'!$B:$E,3,0)+VLOOKUP("GASTOS MAT.OFICINA",'Octubre 20'!$B:$E,3,0)+VLOOKUP("GASTOS viajes",'Octubre 20'!$B:$E,3,0)</f>
        <v>0</v>
      </c>
      <c r="AA17" s="29">
        <f>VLOOKUP("GASTOS DIVERSOS",'Noviembre 20'!$B:$E,3,0)+VLOOKUP("GASTOS MAT.OFICINA",'Noviembre 20'!$B:$E,3,0)+VLOOKUP("GASTOS viajes",'Noviembre 20'!$B:$E,3,0)</f>
        <v>0</v>
      </c>
      <c r="AB17" s="29">
        <f>VLOOKUP("GASTOS DIVERSOS",'Diciembre 20'!$B:$E,3,0)+VLOOKUP("GASTOS MAT.OFICINA",'Diciembre 20'!$B:$E,3,0)+VLOOKUP("GASTOS viajes",'Diciembre 20'!$B:$E,3,0)</f>
        <v>0</v>
      </c>
      <c r="AC17" s="20">
        <f t="shared" si="22"/>
        <v>11723.31</v>
      </c>
      <c r="AE17" s="28" t="s">
        <v>31</v>
      </c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21">
        <f t="shared" si="23"/>
        <v>0</v>
      </c>
      <c r="AT17" t="s">
        <v>29</v>
      </c>
      <c r="AU17" t="s">
        <v>29</v>
      </c>
    </row>
    <row r="18" spans="1:47" outlineLevel="1" x14ac:dyDescent="0.25">
      <c r="A18" s="28" t="s">
        <v>101</v>
      </c>
      <c r="B18" s="29">
        <f>VLOOKUP("GASTOS TELEFONO",'Enero 19'!$B:$E,3,0)</f>
        <v>327.67</v>
      </c>
      <c r="C18" s="29">
        <f>VLOOKUP("GASTOS TELEFONO",'Febrero 19'!$B:$E,3,0)</f>
        <v>284.27</v>
      </c>
      <c r="D18" s="29">
        <f>VLOOKUP("GASTOS TELEFONO",'Marzo 19'!$B:$E,3,0)</f>
        <v>274.19</v>
      </c>
      <c r="E18" s="29">
        <f>VLOOKUP("GASTOS TELEFONO",'Abril 19'!$B:$E,3,0)</f>
        <v>268.81</v>
      </c>
      <c r="F18" s="29">
        <f>VLOOKUP("GASTOS TELEFONO",'Mayo 19'!$B:$E,3,0)</f>
        <v>288.06</v>
      </c>
      <c r="G18" s="29">
        <f>VLOOKUP("GASTOS TELEFONO",'Junio 19'!$B:$E,3,0)</f>
        <v>327.66000000000003</v>
      </c>
      <c r="H18" s="29">
        <f>VLOOKUP("GASTOS TELEFONO",'Julio 19'!$B:$E,3,0)</f>
        <v>333.45</v>
      </c>
      <c r="I18" s="29">
        <f>VLOOKUP("GASTOS TELEFONO",'Agosto 19'!$B:$E,3,0)</f>
        <v>314.72000000000003</v>
      </c>
      <c r="J18" s="29">
        <f>VLOOKUP("GASTOS TELEFONO",'Septiembre 19'!$B:$E,3,0)</f>
        <v>314.26</v>
      </c>
      <c r="K18" s="29">
        <f>VLOOKUP("GASTOS TELEFONO",'Octubre 19'!$B:$E,3,0)</f>
        <v>316.95999999999998</v>
      </c>
      <c r="L18" s="29">
        <f>VLOOKUP("GASTOS TELEFONO",'Noviembre 19'!$B:$E,3,0)</f>
        <v>320.18</v>
      </c>
      <c r="M18" s="29">
        <f>VLOOKUP("GASTOS TELEFONO",'Diciembre 19'!$B:$E,3,0)</f>
        <v>339.49</v>
      </c>
      <c r="N18" s="21">
        <f t="shared" si="21"/>
        <v>3709.7200000000003</v>
      </c>
      <c r="P18" s="28" t="s">
        <v>101</v>
      </c>
      <c r="Q18" s="29">
        <f>VLOOKUP("GASTOS TELEFONO",'Enero 20'!$B:$E,3,0)</f>
        <v>319.85000000000002</v>
      </c>
      <c r="R18" s="29">
        <f>VLOOKUP("GASTOS TELEFONO",'Febrero 20'!$B:$E,3,0)</f>
        <v>315.04000000000002</v>
      </c>
      <c r="S18" s="29">
        <f>VLOOKUP("GASTOS TELEFONO",'Marzo 20'!$B:$E,3,0)</f>
        <v>317.67</v>
      </c>
      <c r="T18" s="29">
        <f>VLOOKUP("GASTOS TELEFONO",'Abril 20'!$B:$E,3,0)</f>
        <v>326.35000000000002</v>
      </c>
      <c r="U18" s="29">
        <f>VLOOKUP("GASTOS TELEFONO",'Mayo 20'!$B:$E,3,0)</f>
        <v>309.70999999999998</v>
      </c>
      <c r="V18" s="29">
        <f>VLOOKUP("GASTOS TELEFONO",'Junio 20'!$B:$E,3,0)</f>
        <v>308.49</v>
      </c>
      <c r="W18" s="29">
        <f>VLOOKUP("GASTOS TELEFONO",'Julio 20'!$B:$E,3,0)</f>
        <v>345.41</v>
      </c>
      <c r="X18" s="29">
        <f>VLOOKUP("GASTOS TELEFONO",'Agosto 20'!$B:$E,3,0)</f>
        <v>318.2</v>
      </c>
      <c r="Y18" s="29">
        <f>VLOOKUP("GASTOS TELEFONO",'Septiembre 20'!$B:$E,3,0)</f>
        <v>301.87</v>
      </c>
      <c r="Z18" s="29">
        <f>VLOOKUP("GASTOS TELEFONO",'Octubre 20'!$B:$E,3,0)</f>
        <v>0</v>
      </c>
      <c r="AA18" s="29">
        <f>VLOOKUP("GASTOS TELEFONO",'Noviembre 20'!$B:$E,3,0)</f>
        <v>0</v>
      </c>
      <c r="AB18" s="29">
        <f>VLOOKUP("GASTOS TELEFONO",'Diciembre 20'!$B:$E,3,0)</f>
        <v>0</v>
      </c>
      <c r="AC18" s="20">
        <f t="shared" si="22"/>
        <v>2862.59</v>
      </c>
      <c r="AE18" s="28" t="s">
        <v>101</v>
      </c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21">
        <f t="shared" si="23"/>
        <v>0</v>
      </c>
      <c r="AT18" t="s">
        <v>29</v>
      </c>
    </row>
    <row r="19" spans="1:47" outlineLevel="1" x14ac:dyDescent="0.25">
      <c r="A19" s="28" t="s">
        <v>100</v>
      </c>
      <c r="B19" s="29">
        <f>VLOOKUP("REPARACIONES Y CONSERVACIÓN",'Enero 19'!$B:$E,3,0)</f>
        <v>6542.15</v>
      </c>
      <c r="C19" s="29">
        <f>VLOOKUP("REPARACIONES Y CONSERVACIÓN",'Febrero 19'!$B:$E,3,0)</f>
        <v>281.64</v>
      </c>
      <c r="D19" s="29">
        <f>VLOOKUP("REPARACIONES Y CONSERVACIÓN",'Marzo 19'!$B:$E,3,0)</f>
        <v>255.35</v>
      </c>
      <c r="E19" s="29">
        <f>VLOOKUP("REPARACIONES Y CONSERVACIÓN",'Abril 19'!$B:$E,3,0)</f>
        <v>113.98</v>
      </c>
      <c r="F19" s="29">
        <f>VLOOKUP("REPARACIONES Y CONSERVACIÓN",'Mayo 19'!$B:$E,3,0)</f>
        <v>848.2</v>
      </c>
      <c r="G19" s="29">
        <f>VLOOKUP("REPARACIONES Y CONSERVACIÓN",'Junio 19'!$B:$E,3,0)</f>
        <v>91.9</v>
      </c>
      <c r="H19" s="29">
        <f>VLOOKUP("REPARACIONES Y CONSERVACIÓN",'Julio 19'!$B:$E,3,0)</f>
        <v>857.81</v>
      </c>
      <c r="I19" s="29">
        <f>VLOOKUP("REPARACIONES Y CONSERVACIÓN",'Agosto 19'!$B:$E,3,0)</f>
        <v>1923.02</v>
      </c>
      <c r="J19" s="29">
        <f>VLOOKUP("REPARACIONES Y CONSERVACIÓN",'Septiembre 19'!$B:$E,3,0)</f>
        <v>692.33</v>
      </c>
      <c r="K19" s="29">
        <f>VLOOKUP("REPARACIONES Y CONSERVACIÓN",'Octubre 19'!$B:$E,3,0)</f>
        <v>1628.22</v>
      </c>
      <c r="L19" s="29">
        <f>VLOOKUP("REPARACIONES Y CONSERVACIÓN",'Noviembre 19'!$B:$E,3,0)</f>
        <v>806.85</v>
      </c>
      <c r="M19" s="29">
        <f>VLOOKUP("REPARACIONES Y CONSERVACIÓN",'Diciembre 19'!$B:$E,3,0)</f>
        <v>23897.93</v>
      </c>
      <c r="N19" s="21">
        <f>SUM(B19:M19)</f>
        <v>37939.379999999997</v>
      </c>
      <c r="P19" s="28" t="s">
        <v>100</v>
      </c>
      <c r="Q19" s="29">
        <f>VLOOKUP("REPARACIONES Y CONSERVACIÓN",'Enero 20'!$B:$E,3,0)</f>
        <v>3989.99</v>
      </c>
      <c r="R19" s="29">
        <f>VLOOKUP("REPARACIONES Y CONSERVACIÓN",'Febrero 20'!$B:$E,3,0)</f>
        <v>5446.96</v>
      </c>
      <c r="S19" s="29">
        <f>VLOOKUP("REPARACIONES Y CONSERVACIÓN",'Marzo 20'!$B:$E,3,0)</f>
        <v>544.22</v>
      </c>
      <c r="T19" s="29">
        <f>VLOOKUP("REPARACIONES Y CONSERVACIÓN",'Abril 20'!$B:$E,3,0)</f>
        <v>65.03</v>
      </c>
      <c r="U19" s="29">
        <f>VLOOKUP("REPARACIONES Y CONSERVACIÓN",'Mayo 20'!$B:$E,3,0)</f>
        <v>598.41999999999996</v>
      </c>
      <c r="V19" s="29">
        <f>VLOOKUP("REPARACIONES Y CONSERVACIÓN",'Junio 20'!$B:$E,3,0)</f>
        <v>844.57</v>
      </c>
      <c r="W19" s="29">
        <f>VLOOKUP("REPARACIONES Y CONSERVACIÓN",'Julio 20'!$B:$E,3,0)</f>
        <v>1203.27</v>
      </c>
      <c r="X19" s="29">
        <f>VLOOKUP("REPARACIONES Y CONSERVACIÓN",'Agosto 20'!$B:$E,3,0)</f>
        <v>1151.1099999999999</v>
      </c>
      <c r="Y19" s="29">
        <f>VLOOKUP("REPARACIONES Y CONSERVACIÓN",'Septiembre 20'!$B:$E,3,0)</f>
        <v>4778.59</v>
      </c>
      <c r="Z19" s="29">
        <f>VLOOKUP("REPARACIONES Y CONSERVACIÓN",'Octubre 20'!$B:$E,3,0)</f>
        <v>0</v>
      </c>
      <c r="AA19" s="29">
        <f>VLOOKUP("REPARACIONES Y CONSERVACIÓN",'Noviembre 20'!$B:$E,3,0)</f>
        <v>0</v>
      </c>
      <c r="AB19" s="29">
        <f>VLOOKUP("REPARACIONES Y CONSERVACIÓN",'Diciembre 20'!$B:$E,3,0)</f>
        <v>0</v>
      </c>
      <c r="AC19" s="20" t="e">
        <f>SUM(Q20:AB20)</f>
        <v>#DIV/0!</v>
      </c>
      <c r="AE19" s="28" t="s">
        <v>100</v>
      </c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21">
        <f ca="1">SUM(AF20:AQ20)</f>
        <v>0</v>
      </c>
      <c r="AT19" t="s">
        <v>29</v>
      </c>
    </row>
    <row r="20" spans="1:47" x14ac:dyDescent="0.25">
      <c r="A20" s="30" t="s">
        <v>22</v>
      </c>
      <c r="B20" s="19">
        <f t="shared" ref="B20:M20" si="24">B12/B3</f>
        <v>0.15215505513810559</v>
      </c>
      <c r="C20" s="19">
        <f t="shared" si="24"/>
        <v>7.9935610903787646E-2</v>
      </c>
      <c r="D20" s="19">
        <f t="shared" si="24"/>
        <v>0.10914635906835095</v>
      </c>
      <c r="E20" s="19">
        <f t="shared" si="24"/>
        <v>6.9267263373268259E-2</v>
      </c>
      <c r="F20" s="19">
        <f t="shared" si="24"/>
        <v>0.10818027874303003</v>
      </c>
      <c r="G20" s="19">
        <f t="shared" si="24"/>
        <v>5.0249486734262688E-2</v>
      </c>
      <c r="H20" s="19">
        <f t="shared" si="24"/>
        <v>5.1593493554776118E-2</v>
      </c>
      <c r="I20" s="19">
        <f t="shared" si="24"/>
        <v>0.11211640406763758</v>
      </c>
      <c r="J20" s="19">
        <f t="shared" si="24"/>
        <v>0.1013745865555678</v>
      </c>
      <c r="K20" s="19">
        <f t="shared" si="24"/>
        <v>6.8024266881364787E-2</v>
      </c>
      <c r="L20" s="19">
        <f t="shared" si="24"/>
        <v>6.4128541133877573E-2</v>
      </c>
      <c r="M20" s="19">
        <f t="shared" si="24"/>
        <v>0.2337714921594766</v>
      </c>
      <c r="N20" s="10"/>
      <c r="P20" s="30" t="s">
        <v>22</v>
      </c>
      <c r="Q20" s="19">
        <f t="shared" ref="Q20:AB20" si="25">Q12/Q3</f>
        <v>0.17663008166175517</v>
      </c>
      <c r="R20" s="19">
        <f t="shared" si="25"/>
        <v>0.18134741450669473</v>
      </c>
      <c r="S20" s="19">
        <f t="shared" si="25"/>
        <v>6.4345926050620811E-2</v>
      </c>
      <c r="T20" s="19" t="e">
        <f t="shared" si="25"/>
        <v>#DIV/0!</v>
      </c>
      <c r="U20" s="19">
        <f t="shared" si="25"/>
        <v>0.16097764944123605</v>
      </c>
      <c r="V20" s="19">
        <f t="shared" si="25"/>
        <v>0.13768273920934718</v>
      </c>
      <c r="W20" s="19">
        <f t="shared" si="25"/>
        <v>0.13872413488103474</v>
      </c>
      <c r="X20" s="19">
        <f t="shared" si="25"/>
        <v>4.4694750688917886E-2</v>
      </c>
      <c r="Y20" s="19">
        <f t="shared" si="25"/>
        <v>0.42058836190550375</v>
      </c>
      <c r="Z20" s="19" t="e">
        <f t="shared" si="25"/>
        <v>#DIV/0!</v>
      </c>
      <c r="AA20" s="19" t="e">
        <f t="shared" si="25"/>
        <v>#DIV/0!</v>
      </c>
      <c r="AB20" s="19" t="e">
        <f t="shared" si="25"/>
        <v>#DIV/0!</v>
      </c>
      <c r="AC20" s="10"/>
      <c r="AE20" s="30" t="s">
        <v>22</v>
      </c>
      <c r="AF20" s="19">
        <f t="shared" ref="AF20:AQ20" ca="1" si="26">AF12/AF3</f>
        <v>0</v>
      </c>
      <c r="AG20" s="19">
        <f t="shared" ca="1" si="26"/>
        <v>0</v>
      </c>
      <c r="AH20" s="19">
        <f t="shared" ca="1" si="26"/>
        <v>0</v>
      </c>
      <c r="AI20" s="19">
        <f t="shared" ca="1" si="26"/>
        <v>0</v>
      </c>
      <c r="AJ20" s="19">
        <f t="shared" ca="1" si="26"/>
        <v>0</v>
      </c>
      <c r="AK20" s="19">
        <f t="shared" ca="1" si="26"/>
        <v>0</v>
      </c>
      <c r="AL20" s="19">
        <f t="shared" ca="1" si="26"/>
        <v>0</v>
      </c>
      <c r="AM20" s="19">
        <f t="shared" ca="1" si="26"/>
        <v>0</v>
      </c>
      <c r="AN20" s="19">
        <f t="shared" ca="1" si="26"/>
        <v>0</v>
      </c>
      <c r="AO20" s="19">
        <f t="shared" ca="1" si="26"/>
        <v>0</v>
      </c>
      <c r="AP20" s="19">
        <f t="shared" ca="1" si="26"/>
        <v>0</v>
      </c>
      <c r="AQ20" s="19">
        <f t="shared" ca="1" si="26"/>
        <v>0</v>
      </c>
      <c r="AR20" s="10"/>
      <c r="AT20" t="s">
        <v>29</v>
      </c>
    </row>
    <row r="21" spans="1:47" ht="7.1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  <c r="AT21" t="s">
        <v>29</v>
      </c>
    </row>
    <row r="22" spans="1:47" x14ac:dyDescent="0.25">
      <c r="A22" s="42" t="s">
        <v>16</v>
      </c>
      <c r="B22" s="43">
        <f t="shared" ref="B22:M22" si="27">B7+B12+B5</f>
        <v>65713.81</v>
      </c>
      <c r="C22" s="43">
        <f t="shared" si="27"/>
        <v>46672.01</v>
      </c>
      <c r="D22" s="43">
        <f t="shared" si="27"/>
        <v>76046.55</v>
      </c>
      <c r="E22" s="43">
        <f t="shared" si="27"/>
        <v>46564.57</v>
      </c>
      <c r="F22" s="43">
        <f t="shared" si="27"/>
        <v>96687.29</v>
      </c>
      <c r="G22" s="43">
        <f t="shared" si="27"/>
        <v>61683.29</v>
      </c>
      <c r="H22" s="43">
        <f t="shared" si="27"/>
        <v>108033.68</v>
      </c>
      <c r="I22" s="43">
        <f t="shared" si="27"/>
        <v>37871.449999999997</v>
      </c>
      <c r="J22" s="43">
        <f t="shared" si="27"/>
        <v>53247.270000000004</v>
      </c>
      <c r="K22" s="43">
        <f t="shared" si="27"/>
        <v>105004.61</v>
      </c>
      <c r="L22" s="43">
        <f t="shared" si="27"/>
        <v>73581.86</v>
      </c>
      <c r="M22" s="43">
        <f t="shared" si="27"/>
        <v>98536.15</v>
      </c>
      <c r="N22" s="44">
        <f>SUM(B22:M22)</f>
        <v>869642.53999999992</v>
      </c>
      <c r="P22" s="13" t="s">
        <v>16</v>
      </c>
      <c r="Q22" s="14">
        <f t="shared" ref="Q22:AB22" si="28">Q7+Q12+Q5</f>
        <v>74821.13</v>
      </c>
      <c r="R22" s="14">
        <f t="shared" si="28"/>
        <v>87422.16</v>
      </c>
      <c r="S22" s="14">
        <f t="shared" si="28"/>
        <v>76198.36</v>
      </c>
      <c r="T22" s="14">
        <f t="shared" si="28"/>
        <v>3327.21</v>
      </c>
      <c r="U22" s="14">
        <f t="shared" si="28"/>
        <v>32838.990000000005</v>
      </c>
      <c r="V22" s="14">
        <f t="shared" si="28"/>
        <v>16882.48</v>
      </c>
      <c r="W22" s="14">
        <f t="shared" si="28"/>
        <v>37878.619999999995</v>
      </c>
      <c r="X22" s="14">
        <f t="shared" si="28"/>
        <v>36506.74</v>
      </c>
      <c r="Y22" s="14">
        <f t="shared" si="28"/>
        <v>25465.239999999998</v>
      </c>
      <c r="Z22" s="14">
        <f t="shared" si="28"/>
        <v>0</v>
      </c>
      <c r="AA22" s="14">
        <f t="shared" si="28"/>
        <v>0</v>
      </c>
      <c r="AB22" s="14">
        <f t="shared" si="28"/>
        <v>0</v>
      </c>
      <c r="AC22" s="5">
        <f>SUM(Q22:AB22)</f>
        <v>391340.93</v>
      </c>
      <c r="AE22" s="53" t="s">
        <v>16</v>
      </c>
      <c r="AF22" s="54">
        <f t="shared" ref="AF22:AQ22" si="29">AF7+AF12+AF5</f>
        <v>0</v>
      </c>
      <c r="AG22" s="54">
        <f t="shared" si="29"/>
        <v>0</v>
      </c>
      <c r="AH22" s="54">
        <f t="shared" si="29"/>
        <v>0</v>
      </c>
      <c r="AI22" s="54">
        <f t="shared" si="29"/>
        <v>0</v>
      </c>
      <c r="AJ22" s="54">
        <f t="shared" si="29"/>
        <v>0</v>
      </c>
      <c r="AK22" s="54">
        <f t="shared" si="29"/>
        <v>0</v>
      </c>
      <c r="AL22" s="54">
        <f t="shared" si="29"/>
        <v>0</v>
      </c>
      <c r="AM22" s="54">
        <f t="shared" si="29"/>
        <v>0</v>
      </c>
      <c r="AN22" s="54">
        <f t="shared" si="29"/>
        <v>0</v>
      </c>
      <c r="AO22" s="54">
        <f t="shared" si="29"/>
        <v>0</v>
      </c>
      <c r="AP22" s="54">
        <f t="shared" si="29"/>
        <v>0</v>
      </c>
      <c r="AQ22" s="54">
        <f t="shared" si="29"/>
        <v>0</v>
      </c>
      <c r="AR22" s="55">
        <f>SUM(AF22:AQ22)</f>
        <v>0</v>
      </c>
    </row>
    <row r="23" spans="1:47" x14ac:dyDescent="0.25">
      <c r="A23" s="6" t="s">
        <v>15</v>
      </c>
      <c r="B23" s="7">
        <f t="shared" ref="B23:M23" si="30">B3-B7-B12-B5</f>
        <v>5735.8699999999953</v>
      </c>
      <c r="C23" s="7">
        <f t="shared" si="30"/>
        <v>15841.680000000004</v>
      </c>
      <c r="D23" s="7">
        <f t="shared" si="30"/>
        <v>-29288.6</v>
      </c>
      <c r="E23" s="7">
        <f t="shared" si="30"/>
        <v>27299.760000000006</v>
      </c>
      <c r="F23" s="7">
        <f t="shared" si="30"/>
        <v>14722.849999999991</v>
      </c>
      <c r="G23" s="7">
        <f t="shared" si="30"/>
        <v>1217.8499999999985</v>
      </c>
      <c r="H23" s="7">
        <f t="shared" si="30"/>
        <v>15616.01999999999</v>
      </c>
      <c r="I23" s="7">
        <f t="shared" si="30"/>
        <v>29647.839999999989</v>
      </c>
      <c r="J23" s="7">
        <f t="shared" si="30"/>
        <v>8617.1499999999978</v>
      </c>
      <c r="K23" s="7">
        <f t="shared" si="30"/>
        <v>-19600.97</v>
      </c>
      <c r="L23" s="7">
        <f t="shared" si="30"/>
        <v>2249.4300000000148</v>
      </c>
      <c r="M23" s="7">
        <f t="shared" si="30"/>
        <v>31299.570000000007</v>
      </c>
      <c r="N23" s="8">
        <f>SUM(B23:M23)</f>
        <v>103358.44999999998</v>
      </c>
      <c r="P23" s="6" t="s">
        <v>15</v>
      </c>
      <c r="Q23" s="7">
        <f t="shared" ref="Q23:AB23" si="31">Q3-Q7-Q12-Q5</f>
        <v>-22338.79</v>
      </c>
      <c r="R23" s="7">
        <f t="shared" si="31"/>
        <v>-38990.590000000011</v>
      </c>
      <c r="S23" s="7">
        <f t="shared" si="31"/>
        <v>-1646.0099999999948</v>
      </c>
      <c r="T23" s="7">
        <f t="shared" si="31"/>
        <v>-3327.21</v>
      </c>
      <c r="U23" s="7">
        <f t="shared" si="31"/>
        <v>-6172.9900000000016</v>
      </c>
      <c r="V23" s="7">
        <f t="shared" si="31"/>
        <v>16969.039999999994</v>
      </c>
      <c r="W23" s="7">
        <f t="shared" si="31"/>
        <v>10171.130000000001</v>
      </c>
      <c r="X23" s="7">
        <f t="shared" si="31"/>
        <v>81704.010000000009</v>
      </c>
      <c r="Y23" s="7">
        <f t="shared" si="31"/>
        <v>-1073.7899999999991</v>
      </c>
      <c r="Z23" s="7">
        <f t="shared" si="31"/>
        <v>0</v>
      </c>
      <c r="AA23" s="7">
        <f t="shared" si="31"/>
        <v>0</v>
      </c>
      <c r="AB23" s="7">
        <f t="shared" si="31"/>
        <v>0</v>
      </c>
      <c r="AC23" s="8">
        <f>SUM(Q23:AB23)</f>
        <v>35294.799999999996</v>
      </c>
      <c r="AE23" s="6" t="s">
        <v>15</v>
      </c>
      <c r="AF23" s="7">
        <f t="shared" ref="AF23:AQ23" ca="1" si="32">AF3-AF7-AF12</f>
        <v>65019.208799999993</v>
      </c>
      <c r="AG23" s="7">
        <f t="shared" ca="1" si="32"/>
        <v>56262.321000000004</v>
      </c>
      <c r="AH23" s="7">
        <f t="shared" ca="1" si="32"/>
        <v>43952.472999999998</v>
      </c>
      <c r="AI23" s="7">
        <f t="shared" ca="1" si="32"/>
        <v>70171.113500000007</v>
      </c>
      <c r="AJ23" s="7">
        <f t="shared" ca="1" si="32"/>
        <v>102497.3288</v>
      </c>
      <c r="AK23" s="7">
        <f t="shared" ca="1" si="32"/>
        <v>57869.048799999997</v>
      </c>
      <c r="AL23" s="7">
        <f t="shared" ca="1" si="32"/>
        <v>117467.215</v>
      </c>
      <c r="AM23" s="7">
        <f t="shared" ca="1" si="32"/>
        <v>62792.939699999995</v>
      </c>
      <c r="AN23" s="7">
        <f t="shared" ca="1" si="32"/>
        <v>58771.199000000001</v>
      </c>
      <c r="AO23" s="7">
        <f t="shared" ca="1" si="32"/>
        <v>77717.312399999995</v>
      </c>
      <c r="AP23" s="7">
        <f t="shared" ca="1" si="32"/>
        <v>69764.786800000002</v>
      </c>
      <c r="AQ23" s="7">
        <f t="shared" ca="1" si="32"/>
        <v>119448.8624</v>
      </c>
      <c r="AR23" s="8">
        <f ca="1">SUM(AF23:AQ23)</f>
        <v>901733.8091999999</v>
      </c>
    </row>
    <row r="24" spans="1:47" x14ac:dyDescent="0.25">
      <c r="A24" s="11"/>
      <c r="B24" s="12">
        <f t="shared" ref="B24:M24" si="33">B23/B3</f>
        <v>8.0278456110650126E-2</v>
      </c>
      <c r="C24" s="12">
        <f t="shared" si="33"/>
        <v>0.25341137277290787</v>
      </c>
      <c r="D24" s="12">
        <f t="shared" si="33"/>
        <v>-0.62638759825869184</v>
      </c>
      <c r="E24" s="12">
        <f t="shared" si="33"/>
        <v>0.36959328000402908</v>
      </c>
      <c r="F24" s="12">
        <f t="shared" si="33"/>
        <v>0.13214999999102409</v>
      </c>
      <c r="G24" s="12">
        <f t="shared" si="33"/>
        <v>1.9361334309680216E-2</v>
      </c>
      <c r="H24" s="12">
        <f t="shared" si="33"/>
        <v>0.12629242125132523</v>
      </c>
      <c r="I24" s="12">
        <f t="shared" si="33"/>
        <v>0.43910177373014425</v>
      </c>
      <c r="J24" s="12">
        <f t="shared" si="33"/>
        <v>0.13929088804194717</v>
      </c>
      <c r="K24" s="12">
        <f t="shared" si="33"/>
        <v>-0.22950977265137645</v>
      </c>
      <c r="L24" s="12">
        <f t="shared" si="33"/>
        <v>2.9663612474481373E-2</v>
      </c>
      <c r="M24" s="12">
        <f t="shared" si="33"/>
        <v>0.24107056209184966</v>
      </c>
      <c r="N24" s="10"/>
      <c r="P24" s="11"/>
      <c r="Q24" s="12">
        <f t="shared" ref="Q24:AB24" si="34">Q23/Q3</f>
        <v>-0.42564394041881515</v>
      </c>
      <c r="R24" s="12">
        <f t="shared" si="34"/>
        <v>-0.80506558015773622</v>
      </c>
      <c r="S24" s="12">
        <f t="shared" si="34"/>
        <v>-2.2078579682598801E-2</v>
      </c>
      <c r="T24" s="12" t="e">
        <f t="shared" si="34"/>
        <v>#DIV/0!</v>
      </c>
      <c r="U24" s="12">
        <f t="shared" si="34"/>
        <v>-0.23149291232280814</v>
      </c>
      <c r="V24" s="12">
        <f t="shared" si="34"/>
        <v>0.50127852456846833</v>
      </c>
      <c r="W24" s="12">
        <f t="shared" si="34"/>
        <v>0.21167914505278385</v>
      </c>
      <c r="X24" s="12">
        <f t="shared" si="34"/>
        <v>0.69117241875210178</v>
      </c>
      <c r="Y24" s="12">
        <f t="shared" si="34"/>
        <v>-4.4023213052114533E-2</v>
      </c>
      <c r="Z24" s="12" t="e">
        <f t="shared" si="34"/>
        <v>#DIV/0!</v>
      </c>
      <c r="AA24" s="12" t="e">
        <f t="shared" si="34"/>
        <v>#DIV/0!</v>
      </c>
      <c r="AB24" s="12" t="e">
        <f t="shared" si="34"/>
        <v>#DIV/0!</v>
      </c>
      <c r="AC24" s="10"/>
      <c r="AE24" s="11"/>
      <c r="AF24" s="12">
        <f t="shared" ref="AF24:AQ24" ca="1" si="35">AF23/AF3</f>
        <v>1</v>
      </c>
      <c r="AG24" s="12">
        <f t="shared" ca="1" si="35"/>
        <v>1</v>
      </c>
      <c r="AH24" s="12">
        <f t="shared" ca="1" si="35"/>
        <v>1</v>
      </c>
      <c r="AI24" s="12">
        <f t="shared" ca="1" si="35"/>
        <v>1</v>
      </c>
      <c r="AJ24" s="12">
        <f t="shared" ca="1" si="35"/>
        <v>1</v>
      </c>
      <c r="AK24" s="12">
        <f t="shared" ca="1" si="35"/>
        <v>1</v>
      </c>
      <c r="AL24" s="12">
        <f t="shared" ca="1" si="35"/>
        <v>1</v>
      </c>
      <c r="AM24" s="12">
        <f t="shared" ca="1" si="35"/>
        <v>1</v>
      </c>
      <c r="AN24" s="12">
        <f t="shared" ca="1" si="35"/>
        <v>1</v>
      </c>
      <c r="AO24" s="12">
        <f t="shared" ca="1" si="35"/>
        <v>1</v>
      </c>
      <c r="AP24" s="12">
        <f t="shared" ca="1" si="35"/>
        <v>1</v>
      </c>
      <c r="AQ24" s="12">
        <f t="shared" ca="1" si="35"/>
        <v>1</v>
      </c>
      <c r="AR24" s="10"/>
    </row>
    <row r="25" spans="1:47" ht="7.5" customHeight="1" x14ac:dyDescent="0.25">
      <c r="A25" s="1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10"/>
      <c r="P25" s="1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10"/>
      <c r="AE25" s="1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10"/>
    </row>
    <row r="26" spans="1:47" x14ac:dyDescent="0.25">
      <c r="A26" s="37" t="s">
        <v>23</v>
      </c>
      <c r="B26" s="38">
        <f>VLOOKUP("SERV.BANCARIOS BANKIA",'Enero 19'!$B:$E,3,0)+VLOOKUP("SERV.BANCARIOS c.siete",'Enero 19'!$B:$E,3,0)+VLOOKUP("INT.PTMO.RCI BANQUE S.A.",'Enero 19'!$B:$E,3,0)+VLOOKUP("INT.PTMO.C.SIETE Nº2238601351",'Enero 19'!$B:$E,3,0)</f>
        <v>210.46</v>
      </c>
      <c r="C26" s="38">
        <f>VLOOKUP("SERV.BANCARIOS BANKIA",'Febrero 19'!$B:$E,3,0)+VLOOKUP("SERV.BANCARIOS c.siete",'Febrero 19'!$B:$E,3,0)+VLOOKUP("INT.PTMO.RCI BANQUE S.A.",'Febrero 19'!$B:$E,3,0)+VLOOKUP("INT.PTMO.C.SIETE Nº2238601351",'Febrero 19'!$B:$E,3,0)</f>
        <v>692.18999999999994</v>
      </c>
      <c r="D26" s="38">
        <f>VLOOKUP("SERV.BANCARIOS BANKIA",'Marzo 19'!$B:$E,3,0)+VLOOKUP("SERV.BANCARIOS c.siete",'Marzo 19'!$B:$E,3,0)+VLOOKUP("INT.PTMO.RCI BANQUE S.A.",'Marzo 19'!$B:$E,3,0)+VLOOKUP("INT.PTMO.C.SIETE Nº2238601351",'Marzo 19'!$B:$E,3,0)</f>
        <v>281.49</v>
      </c>
      <c r="E26" s="38">
        <f>VLOOKUP("SERV.BANCARIOS BANKIA",'Abril 19'!$B:$E,3,0)+VLOOKUP("SERV.BANCARIOS c.siete",'Abril 19'!$B:$E,3,0)+VLOOKUP("INT.PTMO.RCI BANQUE S.A.",'Abril 19'!$B:$E,3,0)+VLOOKUP("INT.PTMO.C.SIETE Nº2238601351",'Abril 19'!$B:$E,3,0)</f>
        <v>186.34</v>
      </c>
      <c r="F26" s="38">
        <f>VLOOKUP("SERV.BANCARIOS BANKIA",'Mayo 19'!$B:$E,3,0)+VLOOKUP("SERV.BANCARIOS c.siete",'Mayo 19'!$B:$E,3,0)+VLOOKUP("INT.PTMO.RCI BANQUE S.A.",'Mayo 19'!$B:$E,3,0)+VLOOKUP("INT.PTMO.C.SIETE Nº2238601351",'Mayo 19'!$B:$E,3,0)</f>
        <v>179.07999999999998</v>
      </c>
      <c r="G26" s="38">
        <f>VLOOKUP("SERV.BANCARIOS BANKIA",'Junio 19'!$B:$E,3,0)+VLOOKUP("SERV.BANCARIOS c.siete",'Junio 19'!$B:$E,3,0)+VLOOKUP("INT.PTMO.RCI BANQUE S.A.",'Junio 19'!$B:$E,3,0)+VLOOKUP("INT.PTMO.C.SIETE Nº2238601351",'Junio 19'!$B:$E,3,0)</f>
        <v>303.47000000000003</v>
      </c>
      <c r="H26" s="38">
        <f>VLOOKUP("SERV.BANCARIOS BANKIA",'Julio 19'!$B:$E,3,0)+VLOOKUP("SERV.BANCARIOS c.siete",'Julio 19'!$B:$E,3,0)+VLOOKUP("INT.PTMO.RCI BANQUE S.A.",'Julio 19'!$B:$E,3,0)+VLOOKUP("INT.PTMO.C.SIETE Nº2238601351",'Julio 19'!$B:$E,3,0)</f>
        <v>214.87</v>
      </c>
      <c r="I26" s="38">
        <f>VLOOKUP("SERV.BANCARIOS BANKIA",'Agosto 19'!$B:$E,3,0)+VLOOKUP("SERV.BANCARIOS c.siete",'Agosto 19'!$B:$E,3,0)+VLOOKUP("INT.PTMO.RCI BANQUE S.A.",'Agosto 19'!$B:$E,3,0)+VLOOKUP("INT.PTMO.C.SIETE Nº2238601351",'Agosto 19'!$B:$E,3,0)</f>
        <v>200.45</v>
      </c>
      <c r="J26" s="38">
        <f>VLOOKUP("SERV.BANCARIOS BANKIA",'Septiembre 19'!$B:$E,3,0)+VLOOKUP("SERV.BANCARIOS c.siete",'Septiembre 19'!$B:$E,3,0)+VLOOKUP("INT.PTMO.RCI BANQUE S.A.",'Septiembre 19'!$B:$E,3,0)+VLOOKUP("INT.PTMO.C.SIETE Nº2238601351",'Septiembre 19'!$B:$E,3,0)</f>
        <v>248.45999999999998</v>
      </c>
      <c r="K26" s="38">
        <f>VLOOKUP("SERV.BANCARIOS BANKIA",'Octubre 19'!$B:$E,3,0)+VLOOKUP("SERV.BANCARIOS c.siete",'Octubre 19'!$B:$E,3,0)+VLOOKUP("INT.PTMO.RCI BANQUE S.A.",'Octubre 19'!$B:$E,3,0)+VLOOKUP("INT.PTMO.C.SIETE Nº2238601351",'Octubre 19'!$B:$E,3,0)</f>
        <v>180.58</v>
      </c>
      <c r="L26" s="38">
        <f>VLOOKUP("SERV.BANCARIOS BANKIA",'Noviembre 19'!$B:$E,3,0)+VLOOKUP("SERV.BANCARIOS c.siete",'Noviembre 19'!$B:$E,3,0)+VLOOKUP("INT.PTMO.RCI BANQUE S.A.",'Noviembre 19'!$B:$E,3,0)+VLOOKUP("INT.PTMO.C.SIETE Nº2238601351",'Noviembre 19'!$B:$E,3,0)</f>
        <v>194.21</v>
      </c>
      <c r="M26" s="38">
        <f>VLOOKUP("SERV.BANCARIOS BANKIA",'Diciembre 19'!$B:$E,3,0)+VLOOKUP("SERV.BANCARIOS c.siete",'Diciembre 19'!$B:$E,3,0)+VLOOKUP("INT.PTMO.RCI BANQUE S.A.",'Diciembre 19'!$B:$E,3,0)+VLOOKUP("INT.PTMO.C.SIETE Nº2238601351",'Diciembre 19'!$B:$E,3,0)</f>
        <v>297.71000000000004</v>
      </c>
      <c r="N26" s="39">
        <f t="shared" ref="N26" si="36">SUM(B26:M26)</f>
        <v>3189.3099999999995</v>
      </c>
      <c r="P26" s="22" t="s">
        <v>23</v>
      </c>
      <c r="Q26" s="32">
        <f>VLOOKUP("SERV.BANCARIOS BANKIA",'Enero 20'!$B:$E,3,0)+VLOOKUP("SERV.BANCARIOS c.siete",'Enero 20'!$B:$E,3,0)+VLOOKUP("INT.PTMO.RCI BANQUE S.A.",'Enero 20'!$B:$E,3,0)+VLOOKUP("INT.PTMO.C.SIETE Nº2238601351",'Enero 20'!$B:$E,3,0)</f>
        <v>144.20999999999998</v>
      </c>
      <c r="R26" s="32">
        <f>VLOOKUP("SERV.BANCARIOS BANKIA",'Febrero 20'!$B:$E,3,0)+VLOOKUP("SERV.BANCARIOS c.siete",'Febrero 20'!$B:$E,3,0)+VLOOKUP("INT.PTMO.RCI BANQUE S.A.",'Febrero 20'!$B:$E,3,0)+VLOOKUP("INT.PTMO.C.SIETE Nº2238601351",'Febrero 20'!$B:$E,3,0)</f>
        <v>628.08000000000004</v>
      </c>
      <c r="S26" s="32">
        <f>VLOOKUP("SERV.BANCARIOS BANKIA",'Marzo 20'!$B:$E,3,0)+VLOOKUP("SERV.BANCARIOS c.siete",'Marzo 20'!$B:$E,3,0)+VLOOKUP("INT.PTMO.RCI BANQUE S.A.",'Marzo 20'!$B:$E,3,0)+VLOOKUP("INT.PTMO.C.SIETE Nº2238601351",'Marzo 20'!$B:$E,3,0)</f>
        <v>8.2000000000000028</v>
      </c>
      <c r="T26" s="32">
        <f>VLOOKUP("SERV.BANCARIOS BANKIA",'Abril 20'!$B:$E,3,0)+VLOOKUP("SERV.BANCARIOS c.siete",'Abril 20'!$B:$E,3,0)+VLOOKUP("INT.PTMO.RCI BANQUE S.A.",'Abril 20'!$B:$E,3,0)+VLOOKUP("INT.PTMO.C.SIETE Nº2238601351",'Abril 20'!$B:$E,3,0)</f>
        <v>85.89</v>
      </c>
      <c r="U26" s="32">
        <f>VLOOKUP("SERV.BANCARIOS BANKIA",'Mayo 20'!$B:$E,3,0)+VLOOKUP("SERV.BANCARIOS c.siete",'Mayo 20'!$B:$E,3,0)+VLOOKUP("INT.PTMO.RCI BANQUE S.A.",'Mayo 20'!$B:$E,3,0)+VLOOKUP("INT.PTMO.C.SIETE Nº2238601351",'Mayo 20'!$B:$E,3,0)</f>
        <v>198.42000000000002</v>
      </c>
      <c r="V26" s="32">
        <f>VLOOKUP("SERV.BANCARIOS BANKIA",'Junio 20'!$B:$E,3,0)+VLOOKUP("SERV.BANCARIOS c.siete",'Junio 20'!$B:$E,3,0)+VLOOKUP("INT.PTMO.RCI BANQUE S.A.",'Junio 20'!$B:$E,3,0)+VLOOKUP("INT.PTMO.C.SIETE Nº2238601351",'Junio 20'!$B:$E,3,0)</f>
        <v>173.31</v>
      </c>
      <c r="W26" s="32">
        <f>VLOOKUP("SERV.BANCARIOS BANKIA",'Julio 20'!$B:$E,3,0)+VLOOKUP("SERV.BANCARIOS c.siete",'Julio 20'!$B:$E,3,0)+VLOOKUP("INT.PTMO.RCI BANQUE S.A.",'Julio 20'!$B:$E,3,0)+VLOOKUP("INT.PTMO.C.SIETE Nº2238601351",'Julio 20'!$B:$E,3,0)</f>
        <v>229.72</v>
      </c>
      <c r="X26" s="32">
        <f>VLOOKUP("SERV.BANCARIOS BANKIA",'Agosto 20'!$B:$E,3,0)+VLOOKUP("SERV.BANCARIOS c.siete",'Agosto 20'!$B:$E,3,0)+VLOOKUP("INT.PTMO.RCI BANQUE S.A.",'Agosto 20'!$B:$E,3,0)+VLOOKUP("INT.PTMO.C.SIETE Nº2238601351",'Agosto 20'!$B:$E,3,0)</f>
        <v>266.17</v>
      </c>
      <c r="Y26" s="32">
        <f>VLOOKUP("SERV.BANCARIOS BANKIA",'Septiembre 20'!$B:$E,3,0)+VLOOKUP("SERV.BANCARIOS c.siete",'Septiembre 20'!$B:$E,3,0)+VLOOKUP("INT.PTMO.RCI BANQUE S.A.",'Septiembre 20'!$B:$E,3,0)+VLOOKUP("INT.PTMO.C.SIETE Nº2238601351",'Septiembre 20'!$B:$E,3,0)</f>
        <v>131.05000000000001</v>
      </c>
      <c r="Z26" s="32">
        <f>VLOOKUP("SERV.BANCARIOS BANKIA",'Octubre 20'!$B:$E,3,0)+VLOOKUP("SERV.BANCARIOS c.siete",'Octubre 20'!$B:$E,3,0)+VLOOKUP("INT.PTMO.RCI BANQUE S.A.",'Octubre 20'!$B:$E,3,0)+VLOOKUP("INT.PTMO.C.SIETE Nº2238601351",'Octubre 20'!$B:$E,3,0)</f>
        <v>0</v>
      </c>
      <c r="AA26" s="32">
        <f>VLOOKUP("SERV.BANCARIOS BANKIA",'Noviembre 20'!$B:$E,3,0)+VLOOKUP("SERV.BANCARIOS c.siete",'Noviembre 20'!$B:$E,3,0)+VLOOKUP("INT.PTMO.RCI BANQUE S.A.",'Noviembre 20'!$B:$E,3,0)+VLOOKUP("INT.PTMO.C.SIETE Nº2238601351",'Noviembre 20'!$B:$E,3,0)</f>
        <v>0</v>
      </c>
      <c r="AB26" s="32">
        <f>VLOOKUP("SERV.BANCARIOS BANKIA",'Diciembre 20'!$B:$E,3,0)+VLOOKUP("SERV.BANCARIOS c.siete",'Diciembre 20'!$B:$E,3,0)+VLOOKUP("INT.PTMO.RCI BANQUE S.A.",'Diciembre 20'!$B:$E,3,0)+VLOOKUP("INT.PTMO.C.SIETE Nº2238601351",'Diciembre 20'!$B:$E,3,0)</f>
        <v>0</v>
      </c>
      <c r="AC26" s="20">
        <f>SUM(Q26:AB26)</f>
        <v>1865.05</v>
      </c>
      <c r="AE26" s="46" t="s">
        <v>23</v>
      </c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48">
        <f>SUM(AF26:AQ26)</f>
        <v>0</v>
      </c>
    </row>
    <row r="27" spans="1:47" x14ac:dyDescent="0.25">
      <c r="A27" s="33" t="s">
        <v>17</v>
      </c>
      <c r="B27" s="34">
        <f>B23-B26</f>
        <v>5525.4099999999953</v>
      </c>
      <c r="C27" s="34">
        <f t="shared" ref="C27" si="37">C23-C26</f>
        <v>15149.490000000003</v>
      </c>
      <c r="D27" s="34">
        <f t="shared" ref="D27" si="38">D23-D26</f>
        <v>-29570.09</v>
      </c>
      <c r="E27" s="34">
        <f t="shared" ref="E27" si="39">E23-E26</f>
        <v>27113.420000000006</v>
      </c>
      <c r="F27" s="34">
        <f t="shared" ref="F27" si="40">F23-F26</f>
        <v>14543.769999999991</v>
      </c>
      <c r="G27" s="34">
        <f t="shared" ref="G27" si="41">G23-G26</f>
        <v>914.37999999999852</v>
      </c>
      <c r="H27" s="34">
        <f t="shared" ref="H27" si="42">H23-H26</f>
        <v>15401.149999999989</v>
      </c>
      <c r="I27" s="34">
        <f t="shared" ref="I27" si="43">I23-I26</f>
        <v>29447.389999999989</v>
      </c>
      <c r="J27" s="34">
        <f t="shared" ref="J27" si="44">J23-J26</f>
        <v>8368.6899999999987</v>
      </c>
      <c r="K27" s="34">
        <f t="shared" ref="K27" si="45">K23-K26</f>
        <v>-19781.550000000003</v>
      </c>
      <c r="L27" s="34">
        <f t="shared" ref="L27" si="46">L23-L26</f>
        <v>2055.2200000000148</v>
      </c>
      <c r="M27" s="34">
        <f t="shared" ref="M27" si="47">M23-M26</f>
        <v>31001.860000000008</v>
      </c>
      <c r="N27" s="8">
        <f>SUM(B27:M27)</f>
        <v>100169.13999999998</v>
      </c>
      <c r="P27" s="33" t="s">
        <v>17</v>
      </c>
      <c r="Q27" s="34">
        <f>Q23-Q26</f>
        <v>-22483</v>
      </c>
      <c r="R27" s="34">
        <f t="shared" ref="R27:AB27" si="48">R23-R26</f>
        <v>-39618.670000000013</v>
      </c>
      <c r="S27" s="34">
        <f t="shared" si="48"/>
        <v>-1654.2099999999948</v>
      </c>
      <c r="T27" s="34">
        <f t="shared" si="48"/>
        <v>-3413.1</v>
      </c>
      <c r="U27" s="34">
        <f t="shared" si="48"/>
        <v>-6371.4100000000017</v>
      </c>
      <c r="V27" s="34">
        <f t="shared" si="48"/>
        <v>16795.729999999992</v>
      </c>
      <c r="W27" s="34">
        <f t="shared" si="48"/>
        <v>9941.4100000000017</v>
      </c>
      <c r="X27" s="34">
        <f t="shared" si="48"/>
        <v>81437.840000000011</v>
      </c>
      <c r="Y27" s="34">
        <f t="shared" si="48"/>
        <v>-1204.839999999999</v>
      </c>
      <c r="Z27" s="34">
        <f t="shared" si="48"/>
        <v>0</v>
      </c>
      <c r="AA27" s="34">
        <f t="shared" si="48"/>
        <v>0</v>
      </c>
      <c r="AB27" s="34">
        <f t="shared" si="48"/>
        <v>0</v>
      </c>
      <c r="AC27" s="34">
        <f>SUM(Q27:AB27)</f>
        <v>33429.75</v>
      </c>
      <c r="AE27" s="33" t="s">
        <v>17</v>
      </c>
      <c r="AF27" s="34">
        <f ca="1">AF23-AF26</f>
        <v>65019.208799999993</v>
      </c>
      <c r="AG27" s="34">
        <f t="shared" ref="AG27:AQ27" ca="1" si="49">AG23-AG26</f>
        <v>56262.321000000004</v>
      </c>
      <c r="AH27" s="34">
        <f t="shared" ca="1" si="49"/>
        <v>43952.472999999998</v>
      </c>
      <c r="AI27" s="34">
        <f t="shared" ca="1" si="49"/>
        <v>70171.113500000007</v>
      </c>
      <c r="AJ27" s="34">
        <f t="shared" ca="1" si="49"/>
        <v>102497.3288</v>
      </c>
      <c r="AK27" s="34">
        <f t="shared" ca="1" si="49"/>
        <v>57869.048799999997</v>
      </c>
      <c r="AL27" s="34">
        <f t="shared" ca="1" si="49"/>
        <v>117467.215</v>
      </c>
      <c r="AM27" s="34">
        <f t="shared" ca="1" si="49"/>
        <v>62792.939699999995</v>
      </c>
      <c r="AN27" s="34">
        <f t="shared" ca="1" si="49"/>
        <v>58771.199000000001</v>
      </c>
      <c r="AO27" s="34">
        <f t="shared" ca="1" si="49"/>
        <v>77717.312399999995</v>
      </c>
      <c r="AP27" s="34">
        <f t="shared" ca="1" si="49"/>
        <v>69764.786800000002</v>
      </c>
      <c r="AQ27" s="34">
        <f t="shared" ca="1" si="49"/>
        <v>119448.8624</v>
      </c>
      <c r="AR27" s="34">
        <f ca="1">SUM(AF27:AQ27)</f>
        <v>901733.8091999999</v>
      </c>
    </row>
    <row r="28" spans="1:47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P28" s="9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E28" s="9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</row>
    <row r="29" spans="1:47" x14ac:dyDescent="0.25">
      <c r="A29" s="15" t="s">
        <v>24</v>
      </c>
      <c r="B29" s="16">
        <f t="shared" ref="B29:M29" si="50">B27</f>
        <v>5525.4099999999953</v>
      </c>
      <c r="C29" s="16">
        <f t="shared" si="50"/>
        <v>15149.490000000003</v>
      </c>
      <c r="D29" s="16">
        <f t="shared" si="50"/>
        <v>-29570.09</v>
      </c>
      <c r="E29" s="16">
        <f t="shared" si="50"/>
        <v>27113.420000000006</v>
      </c>
      <c r="F29" s="16">
        <f t="shared" si="50"/>
        <v>14543.769999999991</v>
      </c>
      <c r="G29" s="16">
        <f t="shared" si="50"/>
        <v>914.37999999999852</v>
      </c>
      <c r="H29" s="16">
        <f t="shared" si="50"/>
        <v>15401.149999999989</v>
      </c>
      <c r="I29" s="16">
        <f t="shared" si="50"/>
        <v>29447.389999999989</v>
      </c>
      <c r="J29" s="16">
        <f t="shared" si="50"/>
        <v>8368.6899999999987</v>
      </c>
      <c r="K29" s="16">
        <f t="shared" si="50"/>
        <v>-19781.550000000003</v>
      </c>
      <c r="L29" s="16">
        <f t="shared" si="50"/>
        <v>2055.2200000000148</v>
      </c>
      <c r="M29" s="16">
        <f t="shared" si="50"/>
        <v>31001.860000000008</v>
      </c>
      <c r="N29" s="16">
        <f>SUM(B29:M29)</f>
        <v>100169.13999999998</v>
      </c>
      <c r="P29" s="15" t="s">
        <v>24</v>
      </c>
      <c r="Q29" s="16">
        <f t="shared" ref="Q29:AB29" si="51">Q27</f>
        <v>-22483</v>
      </c>
      <c r="R29" s="16">
        <f t="shared" si="51"/>
        <v>-39618.670000000013</v>
      </c>
      <c r="S29" s="16">
        <f t="shared" si="51"/>
        <v>-1654.2099999999948</v>
      </c>
      <c r="T29" s="16">
        <f t="shared" si="51"/>
        <v>-3413.1</v>
      </c>
      <c r="U29" s="16">
        <f t="shared" si="51"/>
        <v>-6371.4100000000017</v>
      </c>
      <c r="V29" s="16">
        <f t="shared" si="51"/>
        <v>16795.729999999992</v>
      </c>
      <c r="W29" s="16">
        <f t="shared" si="51"/>
        <v>9941.4100000000017</v>
      </c>
      <c r="X29" s="16">
        <f t="shared" si="51"/>
        <v>81437.840000000011</v>
      </c>
      <c r="Y29" s="16">
        <f t="shared" si="51"/>
        <v>-1204.839999999999</v>
      </c>
      <c r="Z29" s="16">
        <f t="shared" si="51"/>
        <v>0</v>
      </c>
      <c r="AA29" s="16">
        <f t="shared" si="51"/>
        <v>0</v>
      </c>
      <c r="AB29" s="16">
        <f t="shared" si="51"/>
        <v>0</v>
      </c>
      <c r="AC29" s="16">
        <f>SUM(Q29:AB29)</f>
        <v>33429.75</v>
      </c>
      <c r="AE29" s="15" t="s">
        <v>24</v>
      </c>
      <c r="AF29" s="16">
        <f t="shared" ref="AF29:AQ29" ca="1" si="52">AF27</f>
        <v>65019.208799999993</v>
      </c>
      <c r="AG29" s="16">
        <f t="shared" ca="1" si="52"/>
        <v>56262.321000000004</v>
      </c>
      <c r="AH29" s="16">
        <f t="shared" ca="1" si="52"/>
        <v>43952.472999999998</v>
      </c>
      <c r="AI29" s="16">
        <f t="shared" ca="1" si="52"/>
        <v>70171.113500000007</v>
      </c>
      <c r="AJ29" s="16">
        <f t="shared" ca="1" si="52"/>
        <v>102497.3288</v>
      </c>
      <c r="AK29" s="16">
        <f t="shared" ca="1" si="52"/>
        <v>57869.048799999997</v>
      </c>
      <c r="AL29" s="16">
        <f t="shared" ca="1" si="52"/>
        <v>117467.215</v>
      </c>
      <c r="AM29" s="16">
        <f t="shared" ca="1" si="52"/>
        <v>62792.939699999995</v>
      </c>
      <c r="AN29" s="16">
        <f t="shared" ca="1" si="52"/>
        <v>58771.199000000001</v>
      </c>
      <c r="AO29" s="16">
        <f t="shared" ca="1" si="52"/>
        <v>77717.312399999995</v>
      </c>
      <c r="AP29" s="16">
        <f t="shared" ca="1" si="52"/>
        <v>69764.786800000002</v>
      </c>
      <c r="AQ29" s="16">
        <f t="shared" ca="1" si="52"/>
        <v>119448.8624</v>
      </c>
      <c r="AR29" s="16">
        <f ca="1">SUM(AF29:AQ29)</f>
        <v>901733.8091999999</v>
      </c>
    </row>
    <row r="30" spans="1:47" x14ac:dyDescent="0.25">
      <c r="A30" s="78" t="s">
        <v>41</v>
      </c>
      <c r="B30" s="17">
        <f t="shared" ref="B30:M30" si="53">B29/B3</f>
        <v>7.7332886585356239E-2</v>
      </c>
      <c r="C30" s="17">
        <f t="shared" si="53"/>
        <v>0.24233875811842179</v>
      </c>
      <c r="D30" s="17">
        <f t="shared" si="53"/>
        <v>-0.63240775098138391</v>
      </c>
      <c r="E30" s="17">
        <f t="shared" si="53"/>
        <v>0.36707054677135775</v>
      </c>
      <c r="F30" s="17">
        <f t="shared" si="53"/>
        <v>0.13054260590642819</v>
      </c>
      <c r="G30" s="17">
        <f t="shared" si="53"/>
        <v>1.4536779460594808E-2</v>
      </c>
      <c r="H30" s="17">
        <f t="shared" si="53"/>
        <v>0.12455468957870491</v>
      </c>
      <c r="I30" s="17">
        <f t="shared" si="53"/>
        <v>0.43613299251221377</v>
      </c>
      <c r="J30" s="17">
        <f t="shared" si="53"/>
        <v>0.135274686160478</v>
      </c>
      <c r="K30" s="17">
        <f t="shared" si="53"/>
        <v>-0.23162420243446302</v>
      </c>
      <c r="L30" s="17">
        <f t="shared" si="53"/>
        <v>2.7102532477029134E-2</v>
      </c>
      <c r="M30" s="17">
        <f t="shared" si="53"/>
        <v>0.23877758755448814</v>
      </c>
      <c r="N30" s="17"/>
      <c r="P30" s="11"/>
      <c r="Q30" s="17">
        <f t="shared" ref="Q30:AC30" si="54">Q29/Q3</f>
        <v>-0.42839172186301139</v>
      </c>
      <c r="R30" s="17">
        <f t="shared" si="54"/>
        <v>-0.81803398072786027</v>
      </c>
      <c r="S30" s="17">
        <f t="shared" si="54"/>
        <v>-2.2188569508539899E-2</v>
      </c>
      <c r="T30" s="17" t="e">
        <f t="shared" si="54"/>
        <v>#DIV/0!</v>
      </c>
      <c r="U30" s="17">
        <f t="shared" si="54"/>
        <v>-0.2389338483462087</v>
      </c>
      <c r="V30" s="17">
        <f t="shared" si="54"/>
        <v>0.49615881354810637</v>
      </c>
      <c r="W30" s="17">
        <f t="shared" si="54"/>
        <v>0.20689826690045218</v>
      </c>
      <c r="X30" s="17">
        <f t="shared" si="54"/>
        <v>0.68892076228261823</v>
      </c>
      <c r="Y30" s="17">
        <f t="shared" si="54"/>
        <v>-4.9395997367930114E-2</v>
      </c>
      <c r="Z30" s="17" t="e">
        <f t="shared" si="54"/>
        <v>#DIV/0!</v>
      </c>
      <c r="AA30" s="17" t="e">
        <f t="shared" si="54"/>
        <v>#DIV/0!</v>
      </c>
      <c r="AB30" s="17" t="e">
        <f t="shared" si="54"/>
        <v>#DIV/0!</v>
      </c>
      <c r="AC30" s="17">
        <f t="shared" si="54"/>
        <v>7.8356658032368728E-2</v>
      </c>
      <c r="AE30" s="11"/>
      <c r="AF30" s="17">
        <f t="shared" ref="AF30:AR30" ca="1" si="55">AF29/AF3</f>
        <v>1</v>
      </c>
      <c r="AG30" s="17">
        <f t="shared" ca="1" si="55"/>
        <v>1</v>
      </c>
      <c r="AH30" s="17">
        <f t="shared" ca="1" si="55"/>
        <v>1</v>
      </c>
      <c r="AI30" s="17">
        <f t="shared" ca="1" si="55"/>
        <v>1</v>
      </c>
      <c r="AJ30" s="17">
        <f t="shared" ca="1" si="55"/>
        <v>1</v>
      </c>
      <c r="AK30" s="17">
        <f t="shared" ca="1" si="55"/>
        <v>1</v>
      </c>
      <c r="AL30" s="17">
        <f t="shared" ca="1" si="55"/>
        <v>1</v>
      </c>
      <c r="AM30" s="17">
        <f t="shared" ca="1" si="55"/>
        <v>1</v>
      </c>
      <c r="AN30" s="17">
        <f t="shared" ca="1" si="55"/>
        <v>1</v>
      </c>
      <c r="AO30" s="17">
        <f t="shared" ca="1" si="55"/>
        <v>1</v>
      </c>
      <c r="AP30" s="17">
        <f t="shared" ca="1" si="55"/>
        <v>1</v>
      </c>
      <c r="AQ30" s="17">
        <f t="shared" ca="1" si="55"/>
        <v>1</v>
      </c>
      <c r="AR30" s="17">
        <f t="shared" ca="1" si="55"/>
        <v>1</v>
      </c>
    </row>
    <row r="32" spans="1:47" x14ac:dyDescent="0.25">
      <c r="B32" s="79"/>
    </row>
    <row r="35" spans="16:16" s="76" customFormat="1" x14ac:dyDescent="0.25"/>
    <row r="36" spans="16:16" s="76" customFormat="1" x14ac:dyDescent="0.25"/>
    <row r="37" spans="16:16" s="76" customFormat="1" x14ac:dyDescent="0.25"/>
    <row r="38" spans="16:16" s="76" customFormat="1" x14ac:dyDescent="0.25"/>
    <row r="39" spans="16:16" s="76" customFormat="1" x14ac:dyDescent="0.25"/>
    <row r="40" spans="16:16" s="76" customFormat="1" x14ac:dyDescent="0.25"/>
    <row r="41" spans="16:16" s="76" customFormat="1" x14ac:dyDescent="0.25"/>
    <row r="42" spans="16:16" s="76" customFormat="1" x14ac:dyDescent="0.25"/>
    <row r="43" spans="16:16" s="76" customFormat="1" x14ac:dyDescent="0.25"/>
    <row r="44" spans="16:16" s="76" customFormat="1" x14ac:dyDescent="0.25"/>
    <row r="45" spans="16:16" s="76" customFormat="1" x14ac:dyDescent="0.25"/>
    <row r="46" spans="16:16" s="76" customFormat="1" x14ac:dyDescent="0.25"/>
    <row r="48" spans="16:16" x14ac:dyDescent="0.25">
      <c r="P48" t="str">
        <f>P5</f>
        <v>Compras</v>
      </c>
    </row>
    <row r="49" spans="16:16" x14ac:dyDescent="0.25">
      <c r="P49" t="str">
        <f>P7</f>
        <v>Salarios</v>
      </c>
    </row>
    <row r="50" spans="16:16" x14ac:dyDescent="0.25">
      <c r="P50" t="s">
        <v>38</v>
      </c>
    </row>
    <row r="51" spans="16:16" x14ac:dyDescent="0.25">
      <c r="P51" t="str">
        <f>P13</f>
        <v>Alquiler</v>
      </c>
    </row>
    <row r="52" spans="16:16" x14ac:dyDescent="0.25">
      <c r="P52" t="str">
        <f t="shared" ref="P52:P56" si="56">P14</f>
        <v>Suministros</v>
      </c>
    </row>
    <row r="53" spans="16:16" x14ac:dyDescent="0.25">
      <c r="P53" t="str">
        <f t="shared" si="56"/>
        <v>Servicios Profesionales</v>
      </c>
    </row>
    <row r="54" spans="16:16" x14ac:dyDescent="0.25">
      <c r="P54" t="str">
        <f t="shared" si="56"/>
        <v>Seguros</v>
      </c>
    </row>
    <row r="55" spans="16:16" x14ac:dyDescent="0.25">
      <c r="P55" t="str">
        <f t="shared" si="56"/>
        <v>Varios</v>
      </c>
    </row>
    <row r="56" spans="16:16" x14ac:dyDescent="0.25">
      <c r="P56" t="str">
        <f t="shared" si="56"/>
        <v>Teléfono</v>
      </c>
    </row>
    <row r="57" spans="16:16" x14ac:dyDescent="0.25">
      <c r="P57" t="str">
        <f>P20</f>
        <v>Ratio gastos Indirectos</v>
      </c>
    </row>
    <row r="58" spans="16:16" x14ac:dyDescent="0.25">
      <c r="P58" t="str">
        <f>P26</f>
        <v>Gasto Extraor / Finan</v>
      </c>
    </row>
    <row r="67" spans="45:45" x14ac:dyDescent="0.25">
      <c r="AS67" t="s">
        <v>29</v>
      </c>
    </row>
    <row r="68" spans="45:45" x14ac:dyDescent="0.25">
      <c r="AS68" t="s">
        <v>29</v>
      </c>
    </row>
    <row r="69" spans="45:45" x14ac:dyDescent="0.25">
      <c r="AS69" t="s">
        <v>29</v>
      </c>
    </row>
  </sheetData>
  <mergeCells count="2">
    <mergeCell ref="AT1:AU1"/>
    <mergeCell ref="AT5:AU5"/>
  </mergeCells>
  <conditionalFormatting sqref="Q24:AB24">
    <cfRule type="cellIs" dxfId="4" priority="15" operator="lessThan">
      <formula>0.2</formula>
    </cfRule>
  </conditionalFormatting>
  <conditionalFormatting sqref="Q30:AC30">
    <cfRule type="cellIs" dxfId="3" priority="14" operator="lessThan">
      <formula>0.2</formula>
    </cfRule>
  </conditionalFormatting>
  <conditionalFormatting sqref="AF24:AQ24">
    <cfRule type="cellIs" dxfId="2" priority="10" operator="lessThan">
      <formula>0.2</formula>
    </cfRule>
  </conditionalFormatting>
  <conditionalFormatting sqref="AF30:AR30">
    <cfRule type="cellIs" dxfId="1" priority="9" operator="lessThan">
      <formula>0.2</formula>
    </cfRule>
  </conditionalFormatting>
  <conditionalFormatting sqref="B30:M30">
    <cfRule type="cellIs" dxfId="0" priority="4" operator="lessThan">
      <formula>0.15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772E-1F54-471F-AD1B-0FF95E45B029}">
  <sheetPr>
    <pageSetUpPr fitToPage="1"/>
  </sheetPr>
  <dimension ref="A1:I32"/>
  <sheetViews>
    <sheetView workbookViewId="0">
      <pane xSplit="2" topLeftCell="C1" activePane="topRight" state="frozen"/>
      <selection pane="topRight" activeCell="A14" sqref="A14"/>
    </sheetView>
  </sheetViews>
  <sheetFormatPr baseColWidth="10" defaultRowHeight="15" x14ac:dyDescent="0.25"/>
  <cols>
    <col min="1" max="1" width="33.85546875" bestFit="1" customWidth="1"/>
    <col min="2" max="2" width="32.140625" bestFit="1" customWidth="1"/>
    <col min="3" max="3" width="11.7109375" bestFit="1" customWidth="1"/>
    <col min="4" max="7" width="9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43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101">
        <v>60000000</v>
      </c>
      <c r="B9" s="102" t="s">
        <v>54</v>
      </c>
      <c r="C9" s="94">
        <v>0</v>
      </c>
      <c r="D9" s="94">
        <v>43608.69</v>
      </c>
      <c r="E9" s="94">
        <v>0</v>
      </c>
      <c r="F9" s="95">
        <f t="shared" ref="F9:F31" si="0">IF(C9&gt;0,C9+D9,D9)</f>
        <v>43608.69</v>
      </c>
      <c r="G9" s="95">
        <f t="shared" ref="G9:G31" si="1">IF(C9&lt;0,0-C9+E9,E9)</f>
        <v>0</v>
      </c>
      <c r="H9" s="95">
        <f t="shared" ref="H9:H31" si="2">IF(F9-G9&gt;0,F9-G9,0)</f>
        <v>43608.69</v>
      </c>
      <c r="I9" s="95">
        <f t="shared" ref="I9:I31" si="3">IF(G9-F9&gt;0,G9-F9,0)</f>
        <v>0</v>
      </c>
    </row>
    <row r="10" spans="1:9" x14ac:dyDescent="0.25">
      <c r="A10" s="101">
        <v>60000001</v>
      </c>
      <c r="B10" s="102" t="s">
        <v>55</v>
      </c>
      <c r="C10" s="94">
        <v>0</v>
      </c>
      <c r="D10" s="94">
        <v>1945.41</v>
      </c>
      <c r="E10" s="94">
        <v>0</v>
      </c>
      <c r="F10" s="95">
        <f t="shared" si="0"/>
        <v>1945.41</v>
      </c>
      <c r="G10" s="95">
        <f t="shared" si="1"/>
        <v>0</v>
      </c>
      <c r="H10" s="95">
        <f t="shared" si="2"/>
        <v>1945.41</v>
      </c>
      <c r="I10" s="95">
        <f t="shared" si="3"/>
        <v>0</v>
      </c>
    </row>
    <row r="11" spans="1:9" x14ac:dyDescent="0.25">
      <c r="A11" s="101">
        <v>60000002</v>
      </c>
      <c r="B11" s="102" t="s">
        <v>56</v>
      </c>
      <c r="C11" s="94">
        <v>0</v>
      </c>
      <c r="D11" s="94">
        <v>454.92</v>
      </c>
      <c r="E11" s="94">
        <v>0</v>
      </c>
      <c r="F11" s="95">
        <f t="shared" si="0"/>
        <v>454.92</v>
      </c>
      <c r="G11" s="95">
        <f t="shared" si="1"/>
        <v>0</v>
      </c>
      <c r="H11" s="95">
        <f t="shared" si="2"/>
        <v>454.92</v>
      </c>
      <c r="I11" s="95">
        <f t="shared" si="3"/>
        <v>0</v>
      </c>
    </row>
    <row r="12" spans="1:9" x14ac:dyDescent="0.25">
      <c r="A12" s="101">
        <v>62100003</v>
      </c>
      <c r="B12" s="102" t="s">
        <v>57</v>
      </c>
      <c r="C12" s="94">
        <v>0</v>
      </c>
      <c r="D12" s="94">
        <v>330</v>
      </c>
      <c r="E12" s="94">
        <v>0</v>
      </c>
      <c r="F12" s="95">
        <f t="shared" si="0"/>
        <v>330</v>
      </c>
      <c r="G12" s="95">
        <f t="shared" si="1"/>
        <v>0</v>
      </c>
      <c r="H12" s="95">
        <f t="shared" si="2"/>
        <v>330</v>
      </c>
      <c r="I12" s="95">
        <f t="shared" si="3"/>
        <v>0</v>
      </c>
    </row>
    <row r="13" spans="1:9" x14ac:dyDescent="0.25">
      <c r="A13" s="101">
        <v>62200000</v>
      </c>
      <c r="B13" s="102" t="s">
        <v>58</v>
      </c>
      <c r="C13" s="94">
        <v>0</v>
      </c>
      <c r="D13" s="94">
        <v>3989.99</v>
      </c>
      <c r="E13" s="94">
        <v>0</v>
      </c>
      <c r="F13" s="95">
        <f t="shared" si="0"/>
        <v>3989.99</v>
      </c>
      <c r="G13" s="95">
        <f t="shared" si="1"/>
        <v>0</v>
      </c>
      <c r="H13" s="95">
        <f t="shared" si="2"/>
        <v>3989.99</v>
      </c>
      <c r="I13" s="95">
        <f t="shared" si="3"/>
        <v>0</v>
      </c>
    </row>
    <row r="14" spans="1:9" x14ac:dyDescent="0.25">
      <c r="A14" s="101">
        <v>62300000</v>
      </c>
      <c r="B14" s="102" t="s">
        <v>59</v>
      </c>
      <c r="C14" s="94">
        <v>0</v>
      </c>
      <c r="D14" s="94">
        <v>911.88</v>
      </c>
      <c r="E14" s="94">
        <v>0</v>
      </c>
      <c r="F14" s="95">
        <f t="shared" si="0"/>
        <v>911.88</v>
      </c>
      <c r="G14" s="95">
        <f t="shared" si="1"/>
        <v>0</v>
      </c>
      <c r="H14" s="95">
        <f t="shared" si="2"/>
        <v>911.88</v>
      </c>
      <c r="I14" s="95">
        <f t="shared" si="3"/>
        <v>0</v>
      </c>
    </row>
    <row r="15" spans="1:9" x14ac:dyDescent="0.25">
      <c r="A15" s="101">
        <v>62500000</v>
      </c>
      <c r="B15" s="102" t="s">
        <v>60</v>
      </c>
      <c r="C15" s="94">
        <v>0</v>
      </c>
      <c r="D15" s="94">
        <v>321.27999999999997</v>
      </c>
      <c r="E15" s="94">
        <v>0</v>
      </c>
      <c r="F15" s="95">
        <f t="shared" si="0"/>
        <v>321.27999999999997</v>
      </c>
      <c r="G15" s="95">
        <f t="shared" si="1"/>
        <v>0</v>
      </c>
      <c r="H15" s="95">
        <f t="shared" si="2"/>
        <v>321.27999999999997</v>
      </c>
      <c r="I15" s="95">
        <f t="shared" si="3"/>
        <v>0</v>
      </c>
    </row>
    <row r="16" spans="1:9" x14ac:dyDescent="0.25">
      <c r="A16" s="101">
        <v>62600002</v>
      </c>
      <c r="B16" s="102" t="s">
        <v>61</v>
      </c>
      <c r="C16" s="94">
        <v>0</v>
      </c>
      <c r="D16" s="94">
        <v>-7.2</v>
      </c>
      <c r="E16" s="94">
        <v>0</v>
      </c>
      <c r="F16" s="95">
        <f t="shared" si="0"/>
        <v>-7.2</v>
      </c>
      <c r="G16" s="95">
        <f t="shared" si="1"/>
        <v>0</v>
      </c>
      <c r="H16" s="95">
        <f t="shared" si="2"/>
        <v>0</v>
      </c>
      <c r="I16" s="95">
        <f t="shared" si="3"/>
        <v>7.2</v>
      </c>
    </row>
    <row r="17" spans="1:9" x14ac:dyDescent="0.25">
      <c r="A17" s="101">
        <v>62600003</v>
      </c>
      <c r="B17" s="102" t="s">
        <v>62</v>
      </c>
      <c r="C17" s="94">
        <v>0</v>
      </c>
      <c r="D17" s="94">
        <v>52.64</v>
      </c>
      <c r="E17" s="94">
        <v>0</v>
      </c>
      <c r="F17" s="95">
        <f t="shared" si="0"/>
        <v>52.64</v>
      </c>
      <c r="G17" s="95">
        <f t="shared" si="1"/>
        <v>0</v>
      </c>
      <c r="H17" s="95">
        <f t="shared" si="2"/>
        <v>52.64</v>
      </c>
      <c r="I17" s="95">
        <f t="shared" si="3"/>
        <v>0</v>
      </c>
    </row>
    <row r="18" spans="1:9" x14ac:dyDescent="0.25">
      <c r="A18" s="101">
        <v>62800001</v>
      </c>
      <c r="B18" s="102" t="s">
        <v>63</v>
      </c>
      <c r="C18" s="94">
        <v>0</v>
      </c>
      <c r="D18" s="94">
        <v>580</v>
      </c>
      <c r="E18" s="94">
        <v>0</v>
      </c>
      <c r="F18" s="95">
        <f t="shared" si="0"/>
        <v>580</v>
      </c>
      <c r="G18" s="95">
        <f t="shared" si="1"/>
        <v>0</v>
      </c>
      <c r="H18" s="95">
        <f t="shared" si="2"/>
        <v>580</v>
      </c>
      <c r="I18" s="95">
        <f t="shared" si="3"/>
        <v>0</v>
      </c>
    </row>
    <row r="19" spans="1:9" x14ac:dyDescent="0.25">
      <c r="A19" s="101">
        <v>62800002</v>
      </c>
      <c r="B19" s="102" t="s">
        <v>64</v>
      </c>
      <c r="C19" s="94">
        <v>0</v>
      </c>
      <c r="D19" s="94">
        <v>149.08000000000001</v>
      </c>
      <c r="E19" s="94">
        <v>0</v>
      </c>
      <c r="F19" s="95">
        <f t="shared" si="0"/>
        <v>149.08000000000001</v>
      </c>
      <c r="G19" s="95">
        <f t="shared" si="1"/>
        <v>0</v>
      </c>
      <c r="H19" s="95">
        <f t="shared" si="2"/>
        <v>149.08000000000001</v>
      </c>
      <c r="I19" s="95">
        <f t="shared" si="3"/>
        <v>0</v>
      </c>
    </row>
    <row r="20" spans="1:9" x14ac:dyDescent="0.25">
      <c r="A20" s="101">
        <v>62800003</v>
      </c>
      <c r="B20" s="102" t="s">
        <v>65</v>
      </c>
      <c r="C20" s="94">
        <v>0</v>
      </c>
      <c r="D20" s="94">
        <v>182.59</v>
      </c>
      <c r="E20" s="94">
        <v>0</v>
      </c>
      <c r="F20" s="95">
        <f t="shared" si="0"/>
        <v>182.59</v>
      </c>
      <c r="G20" s="95">
        <f t="shared" si="1"/>
        <v>0</v>
      </c>
      <c r="H20" s="95">
        <f t="shared" si="2"/>
        <v>182.59</v>
      </c>
      <c r="I20" s="95">
        <f t="shared" si="3"/>
        <v>0</v>
      </c>
    </row>
    <row r="21" spans="1:9" x14ac:dyDescent="0.25">
      <c r="A21" s="101">
        <v>62900000</v>
      </c>
      <c r="B21" s="102" t="s">
        <v>66</v>
      </c>
      <c r="C21" s="94">
        <v>0</v>
      </c>
      <c r="D21" s="94">
        <v>2241.65</v>
      </c>
      <c r="E21" s="94">
        <v>0</v>
      </c>
      <c r="F21" s="95">
        <f t="shared" si="0"/>
        <v>2241.65</v>
      </c>
      <c r="G21" s="95">
        <f t="shared" si="1"/>
        <v>0</v>
      </c>
      <c r="H21" s="95">
        <f t="shared" si="2"/>
        <v>2241.65</v>
      </c>
      <c r="I21" s="95">
        <f t="shared" si="3"/>
        <v>0</v>
      </c>
    </row>
    <row r="22" spans="1:9" x14ac:dyDescent="0.25">
      <c r="A22" s="101">
        <v>62900001</v>
      </c>
      <c r="B22" s="102" t="s">
        <v>67</v>
      </c>
      <c r="C22" s="94">
        <v>0</v>
      </c>
      <c r="D22" s="94">
        <v>54.84</v>
      </c>
      <c r="E22" s="94">
        <v>0</v>
      </c>
      <c r="F22" s="95">
        <f t="shared" si="0"/>
        <v>54.84</v>
      </c>
      <c r="G22" s="95">
        <f t="shared" si="1"/>
        <v>0</v>
      </c>
      <c r="H22" s="95">
        <f t="shared" si="2"/>
        <v>54.84</v>
      </c>
      <c r="I22" s="95">
        <f t="shared" si="3"/>
        <v>0</v>
      </c>
    </row>
    <row r="23" spans="1:9" x14ac:dyDescent="0.25">
      <c r="A23" s="101">
        <v>62900003</v>
      </c>
      <c r="B23" s="102" t="s">
        <v>68</v>
      </c>
      <c r="C23" s="94">
        <v>0</v>
      </c>
      <c r="D23" s="94">
        <v>319.85000000000002</v>
      </c>
      <c r="E23" s="94">
        <v>0</v>
      </c>
      <c r="F23" s="95">
        <f t="shared" si="0"/>
        <v>319.85000000000002</v>
      </c>
      <c r="G23" s="95">
        <f t="shared" si="1"/>
        <v>0</v>
      </c>
      <c r="H23" s="95">
        <f t="shared" si="2"/>
        <v>319.85000000000002</v>
      </c>
      <c r="I23" s="95">
        <f t="shared" si="3"/>
        <v>0</v>
      </c>
    </row>
    <row r="24" spans="1:9" x14ac:dyDescent="0.25">
      <c r="A24" s="101">
        <v>62900009</v>
      </c>
      <c r="B24" s="102" t="s">
        <v>69</v>
      </c>
      <c r="C24" s="94">
        <v>0</v>
      </c>
      <c r="D24" s="94">
        <v>188.8</v>
      </c>
      <c r="E24" s="94">
        <v>0</v>
      </c>
      <c r="F24" s="95">
        <f t="shared" si="0"/>
        <v>188.8</v>
      </c>
      <c r="G24" s="95">
        <f t="shared" si="1"/>
        <v>0</v>
      </c>
      <c r="H24" s="95">
        <f t="shared" si="2"/>
        <v>188.8</v>
      </c>
      <c r="I24" s="95">
        <f t="shared" si="3"/>
        <v>0</v>
      </c>
    </row>
    <row r="25" spans="1:9" x14ac:dyDescent="0.25">
      <c r="A25" s="101">
        <v>64000000</v>
      </c>
      <c r="B25" s="102" t="s">
        <v>70</v>
      </c>
      <c r="C25" s="94">
        <v>0</v>
      </c>
      <c r="D25" s="94">
        <v>14861.68</v>
      </c>
      <c r="E25" s="94">
        <v>0</v>
      </c>
      <c r="F25" s="95">
        <f t="shared" si="0"/>
        <v>14861.68</v>
      </c>
      <c r="G25" s="95">
        <f t="shared" si="1"/>
        <v>0</v>
      </c>
      <c r="H25" s="95">
        <f t="shared" si="2"/>
        <v>14861.68</v>
      </c>
      <c r="I25" s="95">
        <f t="shared" si="3"/>
        <v>0</v>
      </c>
    </row>
    <row r="26" spans="1:9" x14ac:dyDescent="0.25">
      <c r="A26" s="101">
        <v>64000001</v>
      </c>
      <c r="B26" s="102" t="s">
        <v>71</v>
      </c>
      <c r="C26" s="94">
        <v>0</v>
      </c>
      <c r="D26" s="94">
        <v>364.22</v>
      </c>
      <c r="E26" s="94">
        <v>0</v>
      </c>
      <c r="F26" s="95">
        <f t="shared" si="0"/>
        <v>364.22</v>
      </c>
      <c r="G26" s="95">
        <f t="shared" si="1"/>
        <v>0</v>
      </c>
      <c r="H26" s="95">
        <f t="shared" si="2"/>
        <v>364.22</v>
      </c>
      <c r="I26" s="95">
        <f t="shared" si="3"/>
        <v>0</v>
      </c>
    </row>
    <row r="27" spans="1:9" x14ac:dyDescent="0.25">
      <c r="A27" s="101">
        <v>64200000</v>
      </c>
      <c r="B27" s="102" t="s">
        <v>72</v>
      </c>
      <c r="C27" s="94">
        <v>0</v>
      </c>
      <c r="D27" s="94">
        <v>4316.25</v>
      </c>
      <c r="E27" s="94">
        <v>0</v>
      </c>
      <c r="F27" s="95">
        <f t="shared" si="0"/>
        <v>4316.25</v>
      </c>
      <c r="G27" s="95">
        <f t="shared" si="1"/>
        <v>0</v>
      </c>
      <c r="H27" s="95">
        <f t="shared" si="2"/>
        <v>4316.25</v>
      </c>
      <c r="I27" s="95">
        <f t="shared" si="3"/>
        <v>0</v>
      </c>
    </row>
    <row r="28" spans="1:9" x14ac:dyDescent="0.25">
      <c r="A28" s="101">
        <v>66230001</v>
      </c>
      <c r="B28" s="102" t="s">
        <v>73</v>
      </c>
      <c r="C28" s="94">
        <v>0</v>
      </c>
      <c r="D28" s="94">
        <v>9.7200000000000006</v>
      </c>
      <c r="E28" s="94">
        <v>0</v>
      </c>
      <c r="F28" s="95">
        <f t="shared" si="0"/>
        <v>9.7200000000000006</v>
      </c>
      <c r="G28" s="95">
        <f t="shared" si="1"/>
        <v>0</v>
      </c>
      <c r="H28" s="95">
        <f t="shared" si="2"/>
        <v>9.7200000000000006</v>
      </c>
      <c r="I28" s="95">
        <f t="shared" si="3"/>
        <v>0</v>
      </c>
    </row>
    <row r="29" spans="1:9" x14ac:dyDescent="0.25">
      <c r="A29" s="101">
        <v>66230006</v>
      </c>
      <c r="B29" s="102" t="s">
        <v>74</v>
      </c>
      <c r="C29" s="94">
        <v>0</v>
      </c>
      <c r="D29" s="94">
        <v>89.05</v>
      </c>
      <c r="E29" s="94">
        <v>0</v>
      </c>
      <c r="F29" s="95">
        <f t="shared" si="0"/>
        <v>89.05</v>
      </c>
      <c r="G29" s="95">
        <f t="shared" si="1"/>
        <v>0</v>
      </c>
      <c r="H29" s="95">
        <f t="shared" si="2"/>
        <v>89.05</v>
      </c>
      <c r="I29" s="95">
        <f t="shared" si="3"/>
        <v>0</v>
      </c>
    </row>
    <row r="30" spans="1:9" x14ac:dyDescent="0.25">
      <c r="A30" s="101">
        <v>70000000</v>
      </c>
      <c r="B30" s="102" t="s">
        <v>75</v>
      </c>
      <c r="C30" s="94">
        <v>0</v>
      </c>
      <c r="D30" s="94">
        <v>0</v>
      </c>
      <c r="E30" s="94">
        <v>53558.15</v>
      </c>
      <c r="F30" s="95">
        <f t="shared" si="0"/>
        <v>0</v>
      </c>
      <c r="G30" s="95">
        <f t="shared" si="1"/>
        <v>53558.15</v>
      </c>
      <c r="H30" s="95">
        <f t="shared" si="2"/>
        <v>0</v>
      </c>
      <c r="I30" s="95">
        <f t="shared" si="3"/>
        <v>53558.15</v>
      </c>
    </row>
    <row r="31" spans="1:9" x14ac:dyDescent="0.25">
      <c r="A31" s="101">
        <v>70800000</v>
      </c>
      <c r="B31" s="102" t="s">
        <v>76</v>
      </c>
      <c r="C31" s="94">
        <v>0</v>
      </c>
      <c r="D31" s="94">
        <v>1075.81</v>
      </c>
      <c r="E31" s="94">
        <v>0</v>
      </c>
      <c r="F31" s="95">
        <f t="shared" si="0"/>
        <v>1075.81</v>
      </c>
      <c r="G31" s="95">
        <f t="shared" si="1"/>
        <v>0</v>
      </c>
      <c r="H31" s="95">
        <f t="shared" si="2"/>
        <v>1075.81</v>
      </c>
      <c r="I31" s="95">
        <f t="shared" si="3"/>
        <v>0</v>
      </c>
    </row>
    <row r="32" spans="1:9" x14ac:dyDescent="0.25">
      <c r="B32" s="96" t="s">
        <v>77</v>
      </c>
      <c r="C32" s="97">
        <f t="shared" ref="C32:I32" si="4">SUM(C9:C31)</f>
        <v>0</v>
      </c>
      <c r="D32" s="97">
        <f t="shared" si="4"/>
        <v>76041.150000000009</v>
      </c>
      <c r="E32" s="97">
        <f t="shared" si="4"/>
        <v>53558.15</v>
      </c>
      <c r="F32" s="97">
        <f t="shared" si="4"/>
        <v>76041.150000000009</v>
      </c>
      <c r="G32" s="97">
        <f t="shared" si="4"/>
        <v>53558.15</v>
      </c>
      <c r="H32" s="97">
        <f t="shared" si="4"/>
        <v>76048.349999999991</v>
      </c>
      <c r="I32" s="97">
        <f t="shared" si="4"/>
        <v>53565.35</v>
      </c>
    </row>
  </sheetData>
  <pageMargins left="0.7" right="0.7" top="0.75" bottom="0.75" header="0.3" footer="0.3"/>
  <pageSetup paperSize="9" scale="75" fitToHeight="10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A6BF-9D0A-41E7-8ABF-822F62E4A4AF}">
  <sheetPr>
    <pageSetUpPr fitToPage="1"/>
  </sheetPr>
  <dimension ref="A1:I34"/>
  <sheetViews>
    <sheetView workbookViewId="0">
      <pane xSplit="2" topLeftCell="C1" activePane="topRight" state="frozen"/>
      <selection pane="topRight" activeCell="A3" sqref="A3:B3"/>
    </sheetView>
  </sheetViews>
  <sheetFormatPr baseColWidth="10" defaultRowHeight="15" x14ac:dyDescent="0.25"/>
  <cols>
    <col min="1" max="1" width="9" bestFit="1" customWidth="1"/>
    <col min="2" max="2" width="33.5703125" bestFit="1" customWidth="1"/>
    <col min="3" max="3" width="11.5703125" bestFit="1" customWidth="1"/>
    <col min="4" max="4" width="10.140625" bestFit="1" customWidth="1"/>
    <col min="5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91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43608.69</v>
      </c>
      <c r="D9" s="94">
        <v>59779.94</v>
      </c>
      <c r="E9" s="94">
        <v>0</v>
      </c>
      <c r="F9" s="95">
        <f t="shared" ref="F9:F33" si="0">IF(C9&gt;0,C9+D9,D9)</f>
        <v>103388.63</v>
      </c>
      <c r="G9" s="95">
        <f t="shared" ref="G9:G33" si="1">IF(C9&lt;0,0-C9+E9,E9)</f>
        <v>0</v>
      </c>
      <c r="H9" s="95">
        <f t="shared" ref="H9:H33" si="2">IF(F9-G9&gt;0,F9-G9,0)</f>
        <v>103388.63</v>
      </c>
      <c r="I9" s="95">
        <f t="shared" ref="I9:I33" si="3">IF(G9-F9&gt;0,G9-F9,0)</f>
        <v>0</v>
      </c>
    </row>
    <row r="10" spans="1:9" x14ac:dyDescent="0.25">
      <c r="A10" s="93">
        <v>60000001</v>
      </c>
      <c r="B10" t="s">
        <v>55</v>
      </c>
      <c r="C10" s="94">
        <v>1945.41</v>
      </c>
      <c r="D10" s="94">
        <v>2471.5100000000002</v>
      </c>
      <c r="E10" s="94">
        <v>0</v>
      </c>
      <c r="F10" s="95">
        <f t="shared" si="0"/>
        <v>4416.92</v>
      </c>
      <c r="G10" s="95">
        <f t="shared" si="1"/>
        <v>0</v>
      </c>
      <c r="H10" s="95">
        <f t="shared" si="2"/>
        <v>4416.92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454.92</v>
      </c>
      <c r="D11" s="94">
        <v>1426.54</v>
      </c>
      <c r="E11" s="94">
        <v>0</v>
      </c>
      <c r="F11" s="95">
        <f t="shared" si="0"/>
        <v>1881.46</v>
      </c>
      <c r="G11" s="95">
        <f t="shared" si="1"/>
        <v>0</v>
      </c>
      <c r="H11" s="95">
        <f t="shared" si="2"/>
        <v>1881.46</v>
      </c>
      <c r="I11" s="95">
        <f t="shared" si="3"/>
        <v>0</v>
      </c>
    </row>
    <row r="12" spans="1:9" x14ac:dyDescent="0.25">
      <c r="A12" s="93">
        <v>62100003</v>
      </c>
      <c r="B12" t="s">
        <v>57</v>
      </c>
      <c r="C12" s="94">
        <v>330</v>
      </c>
      <c r="D12" s="94">
        <v>330</v>
      </c>
      <c r="E12" s="94">
        <v>0</v>
      </c>
      <c r="F12" s="95">
        <f t="shared" si="0"/>
        <v>660</v>
      </c>
      <c r="G12" s="95">
        <f t="shared" si="1"/>
        <v>0</v>
      </c>
      <c r="H12" s="95">
        <f t="shared" si="2"/>
        <v>660</v>
      </c>
      <c r="I12" s="95">
        <f t="shared" si="3"/>
        <v>0</v>
      </c>
    </row>
    <row r="13" spans="1:9" x14ac:dyDescent="0.25">
      <c r="A13" s="93">
        <v>62200000</v>
      </c>
      <c r="B13" t="s">
        <v>58</v>
      </c>
      <c r="C13" s="94">
        <v>3989.99</v>
      </c>
      <c r="D13" s="94">
        <v>5446.96</v>
      </c>
      <c r="E13" s="94">
        <v>0</v>
      </c>
      <c r="F13" s="95">
        <f t="shared" si="0"/>
        <v>9436.9500000000007</v>
      </c>
      <c r="G13" s="95">
        <f t="shared" si="1"/>
        <v>0</v>
      </c>
      <c r="H13" s="95">
        <f t="shared" si="2"/>
        <v>9436.9500000000007</v>
      </c>
      <c r="I13" s="95">
        <f t="shared" si="3"/>
        <v>0</v>
      </c>
    </row>
    <row r="14" spans="1:9" x14ac:dyDescent="0.25">
      <c r="A14" s="93">
        <v>62300000</v>
      </c>
      <c r="B14" t="s">
        <v>59</v>
      </c>
      <c r="C14" s="94">
        <v>911.88</v>
      </c>
      <c r="D14" s="94">
        <v>761.88</v>
      </c>
      <c r="E14" s="94">
        <v>0</v>
      </c>
      <c r="F14" s="95">
        <f t="shared" si="0"/>
        <v>1673.76</v>
      </c>
      <c r="G14" s="95">
        <f t="shared" si="1"/>
        <v>0</v>
      </c>
      <c r="H14" s="95">
        <f t="shared" si="2"/>
        <v>1673.76</v>
      </c>
      <c r="I14" s="95">
        <f t="shared" si="3"/>
        <v>0</v>
      </c>
    </row>
    <row r="15" spans="1:9" x14ac:dyDescent="0.25">
      <c r="A15" s="93">
        <v>62500000</v>
      </c>
      <c r="B15" t="s">
        <v>60</v>
      </c>
      <c r="C15" s="94">
        <v>321.27999999999997</v>
      </c>
      <c r="D15" s="94">
        <v>250.86</v>
      </c>
      <c r="E15" s="94">
        <v>0</v>
      </c>
      <c r="F15" s="95">
        <f t="shared" si="0"/>
        <v>572.14</v>
      </c>
      <c r="G15" s="95">
        <f t="shared" si="1"/>
        <v>0</v>
      </c>
      <c r="H15" s="95">
        <f t="shared" si="2"/>
        <v>572.14</v>
      </c>
      <c r="I15" s="95">
        <f t="shared" si="3"/>
        <v>0</v>
      </c>
    </row>
    <row r="16" spans="1:9" x14ac:dyDescent="0.25">
      <c r="A16" s="93">
        <v>62600002</v>
      </c>
      <c r="B16" t="s">
        <v>61</v>
      </c>
      <c r="C16" s="94">
        <v>-7.2</v>
      </c>
      <c r="D16" s="94">
        <v>489.1</v>
      </c>
      <c r="E16" s="94">
        <v>0</v>
      </c>
      <c r="F16" s="95">
        <f t="shared" si="0"/>
        <v>489.1</v>
      </c>
      <c r="G16" s="95">
        <f t="shared" si="1"/>
        <v>7.2</v>
      </c>
      <c r="H16" s="95">
        <f t="shared" si="2"/>
        <v>481.90000000000003</v>
      </c>
      <c r="I16" s="95">
        <f t="shared" si="3"/>
        <v>0</v>
      </c>
    </row>
    <row r="17" spans="1:9" x14ac:dyDescent="0.25">
      <c r="A17" s="93">
        <v>62600003</v>
      </c>
      <c r="B17" t="s">
        <v>62</v>
      </c>
      <c r="C17" s="94">
        <v>52.64</v>
      </c>
      <c r="D17" s="94">
        <v>44.22</v>
      </c>
      <c r="E17" s="94">
        <v>0</v>
      </c>
      <c r="F17" s="95">
        <f t="shared" si="0"/>
        <v>96.86</v>
      </c>
      <c r="G17" s="95">
        <f t="shared" si="1"/>
        <v>0</v>
      </c>
      <c r="H17" s="95">
        <f t="shared" si="2"/>
        <v>96.86</v>
      </c>
      <c r="I17" s="95">
        <f t="shared" si="3"/>
        <v>0</v>
      </c>
    </row>
    <row r="18" spans="1:9" x14ac:dyDescent="0.25">
      <c r="A18" s="93">
        <v>62800001</v>
      </c>
      <c r="B18" t="s">
        <v>63</v>
      </c>
      <c r="C18" s="94">
        <v>580</v>
      </c>
      <c r="D18" s="94">
        <v>519.88</v>
      </c>
      <c r="E18" s="94">
        <v>0</v>
      </c>
      <c r="F18" s="95">
        <f t="shared" si="0"/>
        <v>1099.8800000000001</v>
      </c>
      <c r="G18" s="95">
        <f t="shared" si="1"/>
        <v>0</v>
      </c>
      <c r="H18" s="95">
        <f t="shared" si="2"/>
        <v>1099.8800000000001</v>
      </c>
      <c r="I18" s="95">
        <f t="shared" si="3"/>
        <v>0</v>
      </c>
    </row>
    <row r="19" spans="1:9" x14ac:dyDescent="0.25">
      <c r="A19" s="93">
        <v>62800002</v>
      </c>
      <c r="B19" t="s">
        <v>64</v>
      </c>
      <c r="C19" s="94">
        <v>149.08000000000001</v>
      </c>
      <c r="D19" s="94">
        <v>0</v>
      </c>
      <c r="E19" s="94">
        <v>0</v>
      </c>
      <c r="F19" s="95">
        <f t="shared" si="0"/>
        <v>149.08000000000001</v>
      </c>
      <c r="G19" s="95">
        <f t="shared" si="1"/>
        <v>0</v>
      </c>
      <c r="H19" s="95">
        <f t="shared" si="2"/>
        <v>149.08000000000001</v>
      </c>
      <c r="I19" s="95">
        <f t="shared" si="3"/>
        <v>0</v>
      </c>
    </row>
    <row r="20" spans="1:9" x14ac:dyDescent="0.25">
      <c r="A20" s="93">
        <v>62800003</v>
      </c>
      <c r="B20" t="s">
        <v>65</v>
      </c>
      <c r="C20" s="94">
        <v>182.59</v>
      </c>
      <c r="D20" s="94">
        <v>294.88</v>
      </c>
      <c r="E20" s="94">
        <v>0</v>
      </c>
      <c r="F20" s="95">
        <f t="shared" si="0"/>
        <v>477.47</v>
      </c>
      <c r="G20" s="95">
        <f t="shared" si="1"/>
        <v>0</v>
      </c>
      <c r="H20" s="95">
        <f t="shared" si="2"/>
        <v>477.47</v>
      </c>
      <c r="I20" s="95">
        <f t="shared" si="3"/>
        <v>0</v>
      </c>
    </row>
    <row r="21" spans="1:9" x14ac:dyDescent="0.25">
      <c r="A21" s="93">
        <v>62900000</v>
      </c>
      <c r="B21" t="s">
        <v>66</v>
      </c>
      <c r="C21" s="94">
        <v>2241.65</v>
      </c>
      <c r="D21" s="94">
        <v>514.9</v>
      </c>
      <c r="E21" s="94">
        <v>0</v>
      </c>
      <c r="F21" s="95">
        <f t="shared" si="0"/>
        <v>2756.55</v>
      </c>
      <c r="G21" s="95">
        <f t="shared" si="1"/>
        <v>0</v>
      </c>
      <c r="H21" s="95">
        <f t="shared" si="2"/>
        <v>2756.55</v>
      </c>
      <c r="I21" s="95">
        <f t="shared" si="3"/>
        <v>0</v>
      </c>
    </row>
    <row r="22" spans="1:9" x14ac:dyDescent="0.25">
      <c r="A22" s="93">
        <v>62900001</v>
      </c>
      <c r="B22" t="s">
        <v>67</v>
      </c>
      <c r="C22" s="94">
        <v>54.84</v>
      </c>
      <c r="D22" s="94">
        <v>0</v>
      </c>
      <c r="E22" s="94">
        <v>0</v>
      </c>
      <c r="F22" s="95">
        <f t="shared" si="0"/>
        <v>54.84</v>
      </c>
      <c r="G22" s="95">
        <f t="shared" si="1"/>
        <v>0</v>
      </c>
      <c r="H22" s="95">
        <f t="shared" si="2"/>
        <v>54.84</v>
      </c>
      <c r="I22" s="95">
        <f t="shared" si="3"/>
        <v>0</v>
      </c>
    </row>
    <row r="23" spans="1:9" x14ac:dyDescent="0.25">
      <c r="A23" s="93">
        <v>62900003</v>
      </c>
      <c r="B23" t="s">
        <v>68</v>
      </c>
      <c r="C23" s="94">
        <v>319.85000000000002</v>
      </c>
      <c r="D23" s="94">
        <v>315.04000000000002</v>
      </c>
      <c r="E23" s="94">
        <v>0</v>
      </c>
      <c r="F23" s="95">
        <f t="shared" si="0"/>
        <v>634.8900000000001</v>
      </c>
      <c r="G23" s="95">
        <f t="shared" si="1"/>
        <v>0</v>
      </c>
      <c r="H23" s="95">
        <f t="shared" si="2"/>
        <v>634.8900000000001</v>
      </c>
      <c r="I23" s="95">
        <f t="shared" si="3"/>
        <v>0</v>
      </c>
    </row>
    <row r="24" spans="1:9" x14ac:dyDescent="0.25">
      <c r="A24" s="93">
        <v>62900009</v>
      </c>
      <c r="B24" t="s">
        <v>69</v>
      </c>
      <c r="C24" s="94">
        <v>188.8</v>
      </c>
      <c r="D24" s="94">
        <v>348.54</v>
      </c>
      <c r="E24" s="94">
        <v>0</v>
      </c>
      <c r="F24" s="95">
        <f t="shared" si="0"/>
        <v>537.34</v>
      </c>
      <c r="G24" s="95">
        <f t="shared" si="1"/>
        <v>0</v>
      </c>
      <c r="H24" s="95">
        <f t="shared" si="2"/>
        <v>537.34</v>
      </c>
      <c r="I24" s="95">
        <f t="shared" si="3"/>
        <v>0</v>
      </c>
    </row>
    <row r="25" spans="1:9" x14ac:dyDescent="0.25">
      <c r="A25" s="93">
        <v>63100000</v>
      </c>
      <c r="B25" t="s">
        <v>81</v>
      </c>
      <c r="C25" s="94">
        <v>0</v>
      </c>
      <c r="D25" s="94">
        <v>235.68</v>
      </c>
      <c r="E25" s="94">
        <v>0</v>
      </c>
      <c r="F25" s="95">
        <f t="shared" si="0"/>
        <v>235.68</v>
      </c>
      <c r="G25" s="95">
        <f t="shared" si="1"/>
        <v>0</v>
      </c>
      <c r="H25" s="95">
        <f t="shared" si="2"/>
        <v>235.68</v>
      </c>
      <c r="I25" s="95">
        <f t="shared" si="3"/>
        <v>0</v>
      </c>
    </row>
    <row r="26" spans="1:9" x14ac:dyDescent="0.25">
      <c r="A26" s="93">
        <v>64000000</v>
      </c>
      <c r="B26" t="s">
        <v>70</v>
      </c>
      <c r="C26" s="94">
        <v>14861.68</v>
      </c>
      <c r="D26" s="94">
        <v>14597.01</v>
      </c>
      <c r="E26" s="94">
        <v>0</v>
      </c>
      <c r="F26" s="95">
        <f t="shared" si="0"/>
        <v>29458.690000000002</v>
      </c>
      <c r="G26" s="95">
        <f t="shared" si="1"/>
        <v>0</v>
      </c>
      <c r="H26" s="95">
        <f t="shared" si="2"/>
        <v>29458.690000000002</v>
      </c>
      <c r="I26" s="95">
        <f t="shared" si="3"/>
        <v>0</v>
      </c>
    </row>
    <row r="27" spans="1:9" x14ac:dyDescent="0.25">
      <c r="A27" s="93">
        <v>64000001</v>
      </c>
      <c r="B27" t="s">
        <v>71</v>
      </c>
      <c r="C27" s="94">
        <v>364.22</v>
      </c>
      <c r="D27" s="94">
        <v>364.22</v>
      </c>
      <c r="E27" s="94">
        <v>0</v>
      </c>
      <c r="F27" s="95">
        <f t="shared" si="0"/>
        <v>728.44</v>
      </c>
      <c r="G27" s="95">
        <f t="shared" si="1"/>
        <v>0</v>
      </c>
      <c r="H27" s="95">
        <f t="shared" si="2"/>
        <v>728.44</v>
      </c>
      <c r="I27" s="95">
        <f t="shared" si="3"/>
        <v>0</v>
      </c>
    </row>
    <row r="28" spans="1:9" x14ac:dyDescent="0.25">
      <c r="A28" s="93">
        <v>64200000</v>
      </c>
      <c r="B28" t="s">
        <v>72</v>
      </c>
      <c r="C28" s="94">
        <v>4316.25</v>
      </c>
      <c r="D28" s="94">
        <v>4207.9399999999996</v>
      </c>
      <c r="E28" s="94">
        <v>0</v>
      </c>
      <c r="F28" s="95">
        <f t="shared" si="0"/>
        <v>8524.1899999999987</v>
      </c>
      <c r="G28" s="95">
        <f t="shared" si="1"/>
        <v>0</v>
      </c>
      <c r="H28" s="95">
        <f t="shared" si="2"/>
        <v>8524.1899999999987</v>
      </c>
      <c r="I28" s="95">
        <f t="shared" si="3"/>
        <v>0</v>
      </c>
    </row>
    <row r="29" spans="1:9" x14ac:dyDescent="0.25">
      <c r="A29" s="93">
        <v>66230000</v>
      </c>
      <c r="B29" t="s">
        <v>82</v>
      </c>
      <c r="C29" s="94">
        <v>0</v>
      </c>
      <c r="D29" s="94">
        <v>25</v>
      </c>
      <c r="E29" s="94">
        <v>0</v>
      </c>
      <c r="F29" s="95">
        <f t="shared" si="0"/>
        <v>25</v>
      </c>
      <c r="G29" s="95">
        <f t="shared" si="1"/>
        <v>0</v>
      </c>
      <c r="H29" s="95">
        <f t="shared" si="2"/>
        <v>25</v>
      </c>
      <c r="I29" s="95">
        <f t="shared" si="3"/>
        <v>0</v>
      </c>
    </row>
    <row r="30" spans="1:9" x14ac:dyDescent="0.25">
      <c r="A30" s="93">
        <v>66230001</v>
      </c>
      <c r="B30" t="s">
        <v>73</v>
      </c>
      <c r="C30" s="94">
        <v>9.7200000000000006</v>
      </c>
      <c r="D30" s="94">
        <v>8.35</v>
      </c>
      <c r="E30" s="94">
        <v>0</v>
      </c>
      <c r="F30" s="95">
        <f t="shared" si="0"/>
        <v>18.07</v>
      </c>
      <c r="G30" s="95">
        <f t="shared" si="1"/>
        <v>0</v>
      </c>
      <c r="H30" s="95">
        <f t="shared" si="2"/>
        <v>18.07</v>
      </c>
      <c r="I30" s="95">
        <f t="shared" si="3"/>
        <v>0</v>
      </c>
    </row>
    <row r="31" spans="1:9" x14ac:dyDescent="0.25">
      <c r="A31" s="93">
        <v>66230006</v>
      </c>
      <c r="B31" t="s">
        <v>74</v>
      </c>
      <c r="C31" s="94">
        <v>89.05</v>
      </c>
      <c r="D31" s="94">
        <v>86.41</v>
      </c>
      <c r="E31" s="94">
        <v>0</v>
      </c>
      <c r="F31" s="95">
        <f t="shared" si="0"/>
        <v>175.45999999999998</v>
      </c>
      <c r="G31" s="95">
        <f t="shared" si="1"/>
        <v>0</v>
      </c>
      <c r="H31" s="95">
        <f t="shared" si="2"/>
        <v>175.45999999999998</v>
      </c>
      <c r="I31" s="95">
        <f t="shared" si="3"/>
        <v>0</v>
      </c>
    </row>
    <row r="32" spans="1:9" x14ac:dyDescent="0.25">
      <c r="A32" s="93">
        <v>70000000</v>
      </c>
      <c r="B32" t="s">
        <v>75</v>
      </c>
      <c r="C32" s="94">
        <v>-53558.15</v>
      </c>
      <c r="D32" s="94">
        <v>0</v>
      </c>
      <c r="E32" s="94">
        <v>60462.49</v>
      </c>
      <c r="F32" s="95">
        <f t="shared" si="0"/>
        <v>0</v>
      </c>
      <c r="G32" s="95">
        <f t="shared" si="1"/>
        <v>114020.64</v>
      </c>
      <c r="H32" s="95">
        <f t="shared" si="2"/>
        <v>0</v>
      </c>
      <c r="I32" s="95">
        <f t="shared" si="3"/>
        <v>114020.64</v>
      </c>
    </row>
    <row r="33" spans="1:9" x14ac:dyDescent="0.25">
      <c r="A33" s="93">
        <v>70800000</v>
      </c>
      <c r="B33" t="s">
        <v>76</v>
      </c>
      <c r="C33" s="94">
        <v>1075.81</v>
      </c>
      <c r="D33" s="94">
        <v>12030.92</v>
      </c>
      <c r="E33" s="94">
        <v>0</v>
      </c>
      <c r="F33" s="95">
        <f t="shared" si="0"/>
        <v>13106.73</v>
      </c>
      <c r="G33" s="95">
        <f t="shared" si="1"/>
        <v>0</v>
      </c>
      <c r="H33" s="95">
        <f t="shared" si="2"/>
        <v>13106.73</v>
      </c>
      <c r="I33" s="95">
        <f t="shared" si="3"/>
        <v>0</v>
      </c>
    </row>
    <row r="34" spans="1:9" x14ac:dyDescent="0.25">
      <c r="B34" s="96" t="s">
        <v>77</v>
      </c>
      <c r="C34" s="97">
        <f t="shared" ref="C34:I34" si="4">SUM(C9:C33)</f>
        <v>22483.000000000011</v>
      </c>
      <c r="D34" s="97">
        <f t="shared" si="4"/>
        <v>104549.78000000001</v>
      </c>
      <c r="E34" s="97">
        <f t="shared" si="4"/>
        <v>60462.49</v>
      </c>
      <c r="F34" s="97">
        <f t="shared" si="4"/>
        <v>180598.13</v>
      </c>
      <c r="G34" s="97">
        <f t="shared" si="4"/>
        <v>114027.84</v>
      </c>
      <c r="H34" s="97">
        <f t="shared" si="4"/>
        <v>180590.93</v>
      </c>
      <c r="I34" s="97">
        <f t="shared" si="4"/>
        <v>114020.64</v>
      </c>
    </row>
  </sheetData>
  <pageMargins left="0.7" right="0.7" top="0.75" bottom="0.75" header="0.3" footer="0.3"/>
  <pageSetup paperSize="9" scale="73" fitToHeight="10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5067-F724-4B64-B9D1-9036C0CD6637}">
  <sheetPr>
    <pageSetUpPr fitToPage="1"/>
  </sheetPr>
  <dimension ref="A1:I35"/>
  <sheetViews>
    <sheetView workbookViewId="0">
      <pane xSplit="2" topLeftCell="C1" activePane="topRight" state="frozen"/>
      <selection pane="topRight" activeCell="A2" sqref="A2"/>
    </sheetView>
  </sheetViews>
  <sheetFormatPr baseColWidth="10" defaultRowHeight="15" x14ac:dyDescent="0.25"/>
  <cols>
    <col min="1" max="1" width="9" bestFit="1" customWidth="1"/>
    <col min="2" max="2" width="32.570312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85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103388.63</v>
      </c>
      <c r="D9" s="94">
        <v>60279.78</v>
      </c>
      <c r="E9" s="94">
        <v>0</v>
      </c>
      <c r="F9" s="95">
        <f t="shared" ref="F9:F34" si="0">IF(C9&gt;0,C9+D9,D9)</f>
        <v>163668.41</v>
      </c>
      <c r="G9" s="95">
        <f t="shared" ref="G9:G34" si="1">IF(C9&lt;0,0-C9+E9,E9)</f>
        <v>0</v>
      </c>
      <c r="H9" s="95">
        <f t="shared" ref="H9:H34" si="2">IF(F9-G9&gt;0,F9-G9,0)</f>
        <v>163668.41</v>
      </c>
      <c r="I9" s="95">
        <f t="shared" ref="I9:I34" si="3">IF(G9-F9&gt;0,G9-F9,0)</f>
        <v>0</v>
      </c>
    </row>
    <row r="10" spans="1:9" x14ac:dyDescent="0.25">
      <c r="A10" s="93">
        <v>60000001</v>
      </c>
      <c r="B10" t="s">
        <v>55</v>
      </c>
      <c r="C10" s="94">
        <v>4416.92</v>
      </c>
      <c r="D10" s="94">
        <v>1810.94</v>
      </c>
      <c r="E10" s="94">
        <v>0</v>
      </c>
      <c r="F10" s="95">
        <f t="shared" si="0"/>
        <v>6227.8600000000006</v>
      </c>
      <c r="G10" s="95">
        <f t="shared" si="1"/>
        <v>0</v>
      </c>
      <c r="H10" s="95">
        <f t="shared" si="2"/>
        <v>6227.8600000000006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1881.46</v>
      </c>
      <c r="D11" s="94">
        <v>168.76</v>
      </c>
      <c r="E11" s="94">
        <v>0</v>
      </c>
      <c r="F11" s="95">
        <f t="shared" si="0"/>
        <v>2050.2200000000003</v>
      </c>
      <c r="G11" s="95">
        <f t="shared" si="1"/>
        <v>0</v>
      </c>
      <c r="H11" s="95">
        <f t="shared" si="2"/>
        <v>2050.2200000000003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0</v>
      </c>
      <c r="D12" s="94">
        <v>21.2</v>
      </c>
      <c r="E12" s="94">
        <v>0</v>
      </c>
      <c r="F12" s="95">
        <f t="shared" si="0"/>
        <v>21.2</v>
      </c>
      <c r="G12" s="95">
        <f t="shared" si="1"/>
        <v>0</v>
      </c>
      <c r="H12" s="95">
        <f t="shared" si="2"/>
        <v>21.2</v>
      </c>
      <c r="I12" s="95">
        <f t="shared" si="3"/>
        <v>0</v>
      </c>
    </row>
    <row r="13" spans="1:9" x14ac:dyDescent="0.25">
      <c r="A13" s="93">
        <v>62100003</v>
      </c>
      <c r="B13" t="s">
        <v>57</v>
      </c>
      <c r="C13" s="94">
        <v>660</v>
      </c>
      <c r="D13" s="94">
        <v>330</v>
      </c>
      <c r="E13" s="94">
        <v>0</v>
      </c>
      <c r="F13" s="95">
        <f t="shared" si="0"/>
        <v>990</v>
      </c>
      <c r="G13" s="95">
        <f t="shared" si="1"/>
        <v>0</v>
      </c>
      <c r="H13" s="95">
        <f t="shared" si="2"/>
        <v>990</v>
      </c>
      <c r="I13" s="95">
        <f t="shared" si="3"/>
        <v>0</v>
      </c>
    </row>
    <row r="14" spans="1:9" x14ac:dyDescent="0.25">
      <c r="A14" s="93">
        <v>62200000</v>
      </c>
      <c r="B14" t="s">
        <v>58</v>
      </c>
      <c r="C14" s="94">
        <v>9436.9500000000007</v>
      </c>
      <c r="D14" s="94">
        <v>544.22</v>
      </c>
      <c r="E14" s="94">
        <v>0</v>
      </c>
      <c r="F14" s="95">
        <f t="shared" si="0"/>
        <v>9981.17</v>
      </c>
      <c r="G14" s="95">
        <f t="shared" si="1"/>
        <v>0</v>
      </c>
      <c r="H14" s="95">
        <f t="shared" si="2"/>
        <v>9981.17</v>
      </c>
      <c r="I14" s="95">
        <f t="shared" si="3"/>
        <v>0</v>
      </c>
    </row>
    <row r="15" spans="1:9" x14ac:dyDescent="0.25">
      <c r="A15" s="93">
        <v>62300000</v>
      </c>
      <c r="B15" t="s">
        <v>59</v>
      </c>
      <c r="C15" s="94">
        <v>1673.76</v>
      </c>
      <c r="D15" s="94">
        <v>752.45</v>
      </c>
      <c r="E15" s="94">
        <v>0</v>
      </c>
      <c r="F15" s="95">
        <f t="shared" si="0"/>
        <v>2426.21</v>
      </c>
      <c r="G15" s="95">
        <f t="shared" si="1"/>
        <v>0</v>
      </c>
      <c r="H15" s="95">
        <f t="shared" si="2"/>
        <v>2426.21</v>
      </c>
      <c r="I15" s="95">
        <f t="shared" si="3"/>
        <v>0</v>
      </c>
    </row>
    <row r="16" spans="1:9" x14ac:dyDescent="0.25">
      <c r="A16" s="93">
        <v>62500000</v>
      </c>
      <c r="B16" t="s">
        <v>60</v>
      </c>
      <c r="C16" s="94">
        <v>572.14</v>
      </c>
      <c r="D16" s="94">
        <v>1704.76</v>
      </c>
      <c r="E16" s="94">
        <v>0</v>
      </c>
      <c r="F16" s="95">
        <f t="shared" si="0"/>
        <v>2276.9</v>
      </c>
      <c r="G16" s="95">
        <f t="shared" si="1"/>
        <v>0</v>
      </c>
      <c r="H16" s="95">
        <f t="shared" si="2"/>
        <v>2276.9</v>
      </c>
      <c r="I16" s="95">
        <f t="shared" si="3"/>
        <v>0</v>
      </c>
    </row>
    <row r="17" spans="1:9" x14ac:dyDescent="0.25">
      <c r="A17" s="93">
        <v>62600002</v>
      </c>
      <c r="B17" t="s">
        <v>61</v>
      </c>
      <c r="C17" s="94">
        <v>481.9</v>
      </c>
      <c r="D17" s="94">
        <v>-110.34</v>
      </c>
      <c r="E17" s="94">
        <v>0</v>
      </c>
      <c r="F17" s="95">
        <f t="shared" si="0"/>
        <v>371.55999999999995</v>
      </c>
      <c r="G17" s="95">
        <f t="shared" si="1"/>
        <v>0</v>
      </c>
      <c r="H17" s="95">
        <f t="shared" si="2"/>
        <v>371.55999999999995</v>
      </c>
      <c r="I17" s="95">
        <f t="shared" si="3"/>
        <v>0</v>
      </c>
    </row>
    <row r="18" spans="1:9" x14ac:dyDescent="0.25">
      <c r="A18" s="93">
        <v>62600003</v>
      </c>
      <c r="B18" t="s">
        <v>62</v>
      </c>
      <c r="C18" s="94">
        <v>96.86</v>
      </c>
      <c r="D18" s="94">
        <v>27.81</v>
      </c>
      <c r="E18" s="94">
        <v>0</v>
      </c>
      <c r="F18" s="95">
        <f t="shared" si="0"/>
        <v>124.67</v>
      </c>
      <c r="G18" s="95">
        <f t="shared" si="1"/>
        <v>0</v>
      </c>
      <c r="H18" s="95">
        <f t="shared" si="2"/>
        <v>124.67</v>
      </c>
      <c r="I18" s="95">
        <f t="shared" si="3"/>
        <v>0</v>
      </c>
    </row>
    <row r="19" spans="1:9" x14ac:dyDescent="0.25">
      <c r="A19" s="93">
        <v>62800001</v>
      </c>
      <c r="B19" t="s">
        <v>63</v>
      </c>
      <c r="C19" s="94">
        <v>1099.8800000000001</v>
      </c>
      <c r="D19" s="94">
        <v>224.5</v>
      </c>
      <c r="E19" s="94">
        <v>0</v>
      </c>
      <c r="F19" s="95">
        <f t="shared" si="0"/>
        <v>1324.38</v>
      </c>
      <c r="G19" s="95">
        <f t="shared" si="1"/>
        <v>0</v>
      </c>
      <c r="H19" s="95">
        <f t="shared" si="2"/>
        <v>1324.38</v>
      </c>
      <c r="I19" s="95">
        <f t="shared" si="3"/>
        <v>0</v>
      </c>
    </row>
    <row r="20" spans="1:9" x14ac:dyDescent="0.25">
      <c r="A20" s="93">
        <v>62800002</v>
      </c>
      <c r="B20" t="s">
        <v>64</v>
      </c>
      <c r="C20" s="94">
        <v>149.08000000000001</v>
      </c>
      <c r="D20" s="94">
        <v>108.37</v>
      </c>
      <c r="E20" s="94">
        <v>0</v>
      </c>
      <c r="F20" s="95">
        <f t="shared" si="0"/>
        <v>257.45000000000005</v>
      </c>
      <c r="G20" s="95">
        <f t="shared" si="1"/>
        <v>0</v>
      </c>
      <c r="H20" s="95">
        <f t="shared" si="2"/>
        <v>257.45000000000005</v>
      </c>
      <c r="I20" s="95">
        <f t="shared" si="3"/>
        <v>0</v>
      </c>
    </row>
    <row r="21" spans="1:9" x14ac:dyDescent="0.25">
      <c r="A21" s="93">
        <v>62800003</v>
      </c>
      <c r="B21" t="s">
        <v>65</v>
      </c>
      <c r="C21" s="94">
        <v>477.47</v>
      </c>
      <c r="D21" s="94">
        <v>185.33</v>
      </c>
      <c r="E21" s="94">
        <v>0</v>
      </c>
      <c r="F21" s="95">
        <f t="shared" si="0"/>
        <v>662.80000000000007</v>
      </c>
      <c r="G21" s="95">
        <f t="shared" si="1"/>
        <v>0</v>
      </c>
      <c r="H21" s="95">
        <f t="shared" si="2"/>
        <v>662.80000000000007</v>
      </c>
      <c r="I21" s="95">
        <f t="shared" si="3"/>
        <v>0</v>
      </c>
    </row>
    <row r="22" spans="1:9" x14ac:dyDescent="0.25">
      <c r="A22" s="93">
        <v>62900000</v>
      </c>
      <c r="B22" t="s">
        <v>66</v>
      </c>
      <c r="C22" s="94">
        <v>2756.55</v>
      </c>
      <c r="D22" s="94">
        <v>383.11</v>
      </c>
      <c r="E22" s="94">
        <v>0</v>
      </c>
      <c r="F22" s="95">
        <f t="shared" si="0"/>
        <v>3139.6600000000003</v>
      </c>
      <c r="G22" s="95">
        <f t="shared" si="1"/>
        <v>0</v>
      </c>
      <c r="H22" s="95">
        <f t="shared" si="2"/>
        <v>3139.6600000000003</v>
      </c>
      <c r="I22" s="95">
        <f t="shared" si="3"/>
        <v>0</v>
      </c>
    </row>
    <row r="23" spans="1:9" x14ac:dyDescent="0.25">
      <c r="A23" s="93">
        <v>62900001</v>
      </c>
      <c r="B23" t="s">
        <v>67</v>
      </c>
      <c r="C23" s="94">
        <v>54.84</v>
      </c>
      <c r="D23" s="94">
        <v>25.39</v>
      </c>
      <c r="E23" s="94">
        <v>0</v>
      </c>
      <c r="F23" s="95">
        <f t="shared" si="0"/>
        <v>80.23</v>
      </c>
      <c r="G23" s="95">
        <f t="shared" si="1"/>
        <v>0</v>
      </c>
      <c r="H23" s="95">
        <f t="shared" si="2"/>
        <v>80.23</v>
      </c>
      <c r="I23" s="95">
        <f t="shared" si="3"/>
        <v>0</v>
      </c>
    </row>
    <row r="24" spans="1:9" x14ac:dyDescent="0.25">
      <c r="A24" s="93">
        <v>62900003</v>
      </c>
      <c r="B24" t="s">
        <v>68</v>
      </c>
      <c r="C24" s="94">
        <v>634.89</v>
      </c>
      <c r="D24" s="94">
        <v>317.67</v>
      </c>
      <c r="E24" s="94">
        <v>0</v>
      </c>
      <c r="F24" s="95">
        <f t="shared" si="0"/>
        <v>952.56</v>
      </c>
      <c r="G24" s="95">
        <f t="shared" si="1"/>
        <v>0</v>
      </c>
      <c r="H24" s="95">
        <f t="shared" si="2"/>
        <v>952.56</v>
      </c>
      <c r="I24" s="95">
        <f t="shared" si="3"/>
        <v>0</v>
      </c>
    </row>
    <row r="25" spans="1:9" x14ac:dyDescent="0.25">
      <c r="A25" s="93">
        <v>62900009</v>
      </c>
      <c r="B25" t="s">
        <v>69</v>
      </c>
      <c r="C25" s="94">
        <v>537.34</v>
      </c>
      <c r="D25" s="94">
        <v>221.34</v>
      </c>
      <c r="E25" s="94">
        <v>0</v>
      </c>
      <c r="F25" s="95">
        <f t="shared" si="0"/>
        <v>758.68000000000006</v>
      </c>
      <c r="G25" s="95">
        <f t="shared" si="1"/>
        <v>0</v>
      </c>
      <c r="H25" s="95">
        <f t="shared" si="2"/>
        <v>758.68000000000006</v>
      </c>
      <c r="I25" s="95">
        <f t="shared" si="3"/>
        <v>0</v>
      </c>
    </row>
    <row r="26" spans="1:9" x14ac:dyDescent="0.25">
      <c r="A26" s="93">
        <v>63100000</v>
      </c>
      <c r="B26" t="s">
        <v>81</v>
      </c>
      <c r="C26" s="94">
        <v>235.68</v>
      </c>
      <c r="D26" s="94">
        <v>97.62</v>
      </c>
      <c r="E26" s="94">
        <v>0</v>
      </c>
      <c r="F26" s="95">
        <f t="shared" si="0"/>
        <v>333.3</v>
      </c>
      <c r="G26" s="95">
        <f t="shared" si="1"/>
        <v>0</v>
      </c>
      <c r="H26" s="95">
        <f t="shared" si="2"/>
        <v>333.3</v>
      </c>
      <c r="I26" s="95">
        <f t="shared" si="3"/>
        <v>0</v>
      </c>
    </row>
    <row r="27" spans="1:9" x14ac:dyDescent="0.25">
      <c r="A27" s="93">
        <v>64000000</v>
      </c>
      <c r="B27" t="s">
        <v>70</v>
      </c>
      <c r="C27" s="94">
        <v>29458.69</v>
      </c>
      <c r="D27" s="94">
        <v>8777.52</v>
      </c>
      <c r="E27" s="94">
        <v>0</v>
      </c>
      <c r="F27" s="95">
        <f t="shared" si="0"/>
        <v>38236.21</v>
      </c>
      <c r="G27" s="95">
        <f t="shared" si="1"/>
        <v>0</v>
      </c>
      <c r="H27" s="95">
        <f t="shared" si="2"/>
        <v>38236.21</v>
      </c>
      <c r="I27" s="95">
        <f t="shared" si="3"/>
        <v>0</v>
      </c>
    </row>
    <row r="28" spans="1:9" x14ac:dyDescent="0.25">
      <c r="A28" s="93">
        <v>64000001</v>
      </c>
      <c r="B28" t="s">
        <v>71</v>
      </c>
      <c r="C28" s="94">
        <v>728.44</v>
      </c>
      <c r="D28" s="94">
        <v>364.22</v>
      </c>
      <c r="E28" s="94">
        <v>0</v>
      </c>
      <c r="F28" s="95">
        <f t="shared" si="0"/>
        <v>1092.6600000000001</v>
      </c>
      <c r="G28" s="95">
        <f t="shared" si="1"/>
        <v>0</v>
      </c>
      <c r="H28" s="95">
        <f t="shared" si="2"/>
        <v>1092.6600000000001</v>
      </c>
      <c r="I28" s="95">
        <f t="shared" si="3"/>
        <v>0</v>
      </c>
    </row>
    <row r="29" spans="1:9" x14ac:dyDescent="0.25">
      <c r="A29" s="93">
        <v>64200000</v>
      </c>
      <c r="B29" t="s">
        <v>72</v>
      </c>
      <c r="C29" s="94">
        <v>8524.19</v>
      </c>
      <c r="D29" s="94">
        <v>2168.9499999999998</v>
      </c>
      <c r="E29" s="94">
        <v>0</v>
      </c>
      <c r="F29" s="95">
        <f t="shared" si="0"/>
        <v>10693.14</v>
      </c>
      <c r="G29" s="95">
        <f t="shared" si="1"/>
        <v>0</v>
      </c>
      <c r="H29" s="95">
        <f t="shared" si="2"/>
        <v>10693.14</v>
      </c>
      <c r="I29" s="95">
        <f t="shared" si="3"/>
        <v>0</v>
      </c>
    </row>
    <row r="30" spans="1:9" x14ac:dyDescent="0.25">
      <c r="A30" s="93">
        <v>66230000</v>
      </c>
      <c r="B30" t="s">
        <v>82</v>
      </c>
      <c r="C30" s="94">
        <v>25</v>
      </c>
      <c r="D30" s="94">
        <v>0</v>
      </c>
      <c r="E30" s="94">
        <v>0</v>
      </c>
      <c r="F30" s="95">
        <f t="shared" si="0"/>
        <v>25</v>
      </c>
      <c r="G30" s="95">
        <f t="shared" si="1"/>
        <v>0</v>
      </c>
      <c r="H30" s="95">
        <f t="shared" si="2"/>
        <v>25</v>
      </c>
      <c r="I30" s="95">
        <f t="shared" si="3"/>
        <v>0</v>
      </c>
    </row>
    <row r="31" spans="1:9" x14ac:dyDescent="0.25">
      <c r="A31" s="93">
        <v>66230001</v>
      </c>
      <c r="B31" t="s">
        <v>73</v>
      </c>
      <c r="C31" s="94">
        <v>18.07</v>
      </c>
      <c r="D31" s="94">
        <v>6.97</v>
      </c>
      <c r="E31" s="94">
        <v>0</v>
      </c>
      <c r="F31" s="95">
        <f t="shared" si="0"/>
        <v>25.04</v>
      </c>
      <c r="G31" s="95">
        <f t="shared" si="1"/>
        <v>0</v>
      </c>
      <c r="H31" s="95">
        <f t="shared" si="2"/>
        <v>25.04</v>
      </c>
      <c r="I31" s="95">
        <f t="shared" si="3"/>
        <v>0</v>
      </c>
    </row>
    <row r="32" spans="1:9" x14ac:dyDescent="0.25">
      <c r="A32" s="93">
        <v>66230006</v>
      </c>
      <c r="B32" t="s">
        <v>74</v>
      </c>
      <c r="C32" s="94">
        <v>175.46</v>
      </c>
      <c r="D32" s="94">
        <v>83.76</v>
      </c>
      <c r="E32" s="94">
        <v>0</v>
      </c>
      <c r="F32" s="95">
        <f t="shared" si="0"/>
        <v>259.22000000000003</v>
      </c>
      <c r="G32" s="95">
        <f t="shared" si="1"/>
        <v>0</v>
      </c>
      <c r="H32" s="95">
        <f t="shared" si="2"/>
        <v>259.22000000000003</v>
      </c>
      <c r="I32" s="95">
        <f t="shared" si="3"/>
        <v>0</v>
      </c>
    </row>
    <row r="33" spans="1:9" x14ac:dyDescent="0.25">
      <c r="A33" s="93">
        <v>70000000</v>
      </c>
      <c r="B33" t="s">
        <v>75</v>
      </c>
      <c r="C33" s="94">
        <v>-114020.64</v>
      </c>
      <c r="D33" s="94">
        <v>0</v>
      </c>
      <c r="E33" s="94">
        <v>74552.350000000006</v>
      </c>
      <c r="F33" s="95">
        <f t="shared" si="0"/>
        <v>0</v>
      </c>
      <c r="G33" s="95">
        <f t="shared" si="1"/>
        <v>188572.99</v>
      </c>
      <c r="H33" s="95">
        <f t="shared" si="2"/>
        <v>0</v>
      </c>
      <c r="I33" s="95">
        <f t="shared" si="3"/>
        <v>188572.99</v>
      </c>
    </row>
    <row r="34" spans="1:9" x14ac:dyDescent="0.25">
      <c r="A34" s="93">
        <v>70800000</v>
      </c>
      <c r="B34" t="s">
        <v>76</v>
      </c>
      <c r="C34" s="94">
        <v>13106.73</v>
      </c>
      <c r="D34" s="94">
        <v>0</v>
      </c>
      <c r="E34" s="94">
        <v>0</v>
      </c>
      <c r="F34" s="95">
        <f t="shared" si="0"/>
        <v>13106.73</v>
      </c>
      <c r="G34" s="95">
        <f t="shared" si="1"/>
        <v>0</v>
      </c>
      <c r="H34" s="95">
        <f t="shared" si="2"/>
        <v>13106.73</v>
      </c>
      <c r="I34" s="95">
        <f t="shared" si="3"/>
        <v>0</v>
      </c>
    </row>
    <row r="35" spans="1:9" x14ac:dyDescent="0.25">
      <c r="B35" s="96" t="s">
        <v>77</v>
      </c>
      <c r="C35" s="97">
        <f t="shared" ref="C35:I35" si="4">SUM(C9:C34)</f>
        <v>66570.289999999979</v>
      </c>
      <c r="D35" s="97">
        <f t="shared" si="4"/>
        <v>78494.329999999987</v>
      </c>
      <c r="E35" s="97">
        <f t="shared" si="4"/>
        <v>74552.350000000006</v>
      </c>
      <c r="F35" s="97">
        <f t="shared" si="4"/>
        <v>259085.26000000004</v>
      </c>
      <c r="G35" s="97">
        <f t="shared" si="4"/>
        <v>188572.99</v>
      </c>
      <c r="H35" s="97">
        <f t="shared" si="4"/>
        <v>259085.26000000004</v>
      </c>
      <c r="I35" s="97">
        <f t="shared" si="4"/>
        <v>188572.99</v>
      </c>
    </row>
  </sheetData>
  <pageMargins left="0.7" right="0.7" top="0.75" bottom="0.75" header="0.3" footer="0.3"/>
  <pageSetup paperSize="9" scale="73" fitToHeight="10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59FE-08BD-43EE-834D-0CE22AD76B7B}">
  <sheetPr>
    <pageSetUpPr fitToPage="1"/>
  </sheetPr>
  <dimension ref="A1:I37"/>
  <sheetViews>
    <sheetView workbookViewId="0">
      <pane xSplit="2" topLeftCell="C1" activePane="topRight" state="frozen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5703125" bestFit="1" customWidth="1"/>
    <col min="3" max="3" width="11.7109375" bestFit="1" customWidth="1"/>
    <col min="4" max="4" width="8.140625" bestFit="1" customWidth="1"/>
    <col min="5" max="5" width="6.710937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94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163668.41</v>
      </c>
      <c r="D9" s="94">
        <v>17.79</v>
      </c>
      <c r="E9" s="94">
        <v>0</v>
      </c>
      <c r="F9" s="95">
        <f t="shared" ref="F9:F36" si="0">IF(C9&gt;0,C9+D9,D9)</f>
        <v>163686.20000000001</v>
      </c>
      <c r="G9" s="95">
        <f t="shared" ref="G9:G36" si="1">IF(C9&lt;0,0-C9+E9,E9)</f>
        <v>0</v>
      </c>
      <c r="H9" s="95">
        <f t="shared" ref="H9:H36" si="2">IF(F9-G9&gt;0,F9-G9,0)</f>
        <v>163686.20000000001</v>
      </c>
      <c r="I9" s="95">
        <f t="shared" ref="I9:I36" si="3">IF(G9-F9&gt;0,G9-F9,0)</f>
        <v>0</v>
      </c>
    </row>
    <row r="10" spans="1:9" x14ac:dyDescent="0.25">
      <c r="A10" s="93">
        <v>60000001</v>
      </c>
      <c r="B10" t="s">
        <v>55</v>
      </c>
      <c r="C10" s="94">
        <v>6227.86</v>
      </c>
      <c r="D10" s="94">
        <v>0</v>
      </c>
      <c r="E10" s="94">
        <v>0</v>
      </c>
      <c r="F10" s="95">
        <f t="shared" si="0"/>
        <v>6227.86</v>
      </c>
      <c r="G10" s="95">
        <f t="shared" si="1"/>
        <v>0</v>
      </c>
      <c r="H10" s="95">
        <f t="shared" si="2"/>
        <v>6227.86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2050.2199999999998</v>
      </c>
      <c r="D11" s="94">
        <v>0</v>
      </c>
      <c r="E11" s="94">
        <v>0</v>
      </c>
      <c r="F11" s="95">
        <f t="shared" si="0"/>
        <v>2050.2199999999998</v>
      </c>
      <c r="G11" s="95">
        <f t="shared" si="1"/>
        <v>0</v>
      </c>
      <c r="H11" s="95">
        <f t="shared" si="2"/>
        <v>2050.2199999999998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21.2</v>
      </c>
      <c r="D12" s="94">
        <v>0</v>
      </c>
      <c r="E12" s="94">
        <v>0</v>
      </c>
      <c r="F12" s="95">
        <f t="shared" si="0"/>
        <v>21.2</v>
      </c>
      <c r="G12" s="95">
        <f t="shared" si="1"/>
        <v>0</v>
      </c>
      <c r="H12" s="95">
        <f t="shared" si="2"/>
        <v>21.2</v>
      </c>
      <c r="I12" s="95">
        <f t="shared" si="3"/>
        <v>0</v>
      </c>
    </row>
    <row r="13" spans="1:9" x14ac:dyDescent="0.25">
      <c r="A13" s="93">
        <v>62100003</v>
      </c>
      <c r="B13" t="s">
        <v>57</v>
      </c>
      <c r="C13" s="94">
        <v>990</v>
      </c>
      <c r="D13" s="94">
        <v>330</v>
      </c>
      <c r="E13" s="94">
        <v>0</v>
      </c>
      <c r="F13" s="95">
        <f t="shared" si="0"/>
        <v>1320</v>
      </c>
      <c r="G13" s="95">
        <f t="shared" si="1"/>
        <v>0</v>
      </c>
      <c r="H13" s="95">
        <f t="shared" si="2"/>
        <v>1320</v>
      </c>
      <c r="I13" s="95">
        <f t="shared" si="3"/>
        <v>0</v>
      </c>
    </row>
    <row r="14" spans="1:9" x14ac:dyDescent="0.25">
      <c r="A14" s="93">
        <v>62200000</v>
      </c>
      <c r="B14" t="s">
        <v>58</v>
      </c>
      <c r="C14" s="94">
        <v>9981.17</v>
      </c>
      <c r="D14" s="94">
        <v>65.03</v>
      </c>
      <c r="E14" s="94">
        <v>0</v>
      </c>
      <c r="F14" s="95">
        <f t="shared" si="0"/>
        <v>10046.200000000001</v>
      </c>
      <c r="G14" s="95">
        <f t="shared" si="1"/>
        <v>0</v>
      </c>
      <c r="H14" s="95">
        <f t="shared" si="2"/>
        <v>10046.200000000001</v>
      </c>
      <c r="I14" s="95">
        <f t="shared" si="3"/>
        <v>0</v>
      </c>
    </row>
    <row r="15" spans="1:9" x14ac:dyDescent="0.25">
      <c r="A15" s="93">
        <v>62300000</v>
      </c>
      <c r="B15" t="s">
        <v>59</v>
      </c>
      <c r="C15" s="94">
        <v>2426.21</v>
      </c>
      <c r="D15" s="94">
        <v>1126.98</v>
      </c>
      <c r="E15" s="94">
        <v>0</v>
      </c>
      <c r="F15" s="95">
        <f t="shared" si="0"/>
        <v>3553.19</v>
      </c>
      <c r="G15" s="95">
        <f t="shared" si="1"/>
        <v>0</v>
      </c>
      <c r="H15" s="95">
        <f t="shared" si="2"/>
        <v>3553.19</v>
      </c>
      <c r="I15" s="95">
        <f t="shared" si="3"/>
        <v>0</v>
      </c>
    </row>
    <row r="16" spans="1:9" x14ac:dyDescent="0.25">
      <c r="A16" s="93">
        <v>62500000</v>
      </c>
      <c r="B16" t="s">
        <v>60</v>
      </c>
      <c r="C16" s="94">
        <v>2276.9</v>
      </c>
      <c r="D16" s="94">
        <v>995.58</v>
      </c>
      <c r="E16" s="94">
        <v>0</v>
      </c>
      <c r="F16" s="95">
        <f t="shared" si="0"/>
        <v>3272.48</v>
      </c>
      <c r="G16" s="95">
        <f t="shared" si="1"/>
        <v>0</v>
      </c>
      <c r="H16" s="95">
        <f t="shared" si="2"/>
        <v>3272.48</v>
      </c>
      <c r="I16" s="95">
        <f t="shared" si="3"/>
        <v>0</v>
      </c>
    </row>
    <row r="17" spans="1:9" x14ac:dyDescent="0.25">
      <c r="A17" s="93">
        <v>62600002</v>
      </c>
      <c r="B17" t="s">
        <v>61</v>
      </c>
      <c r="C17" s="94">
        <v>371.56</v>
      </c>
      <c r="D17" s="94">
        <v>-0.8</v>
      </c>
      <c r="E17" s="94">
        <v>0</v>
      </c>
      <c r="F17" s="95">
        <f t="shared" si="0"/>
        <v>370.76</v>
      </c>
      <c r="G17" s="95">
        <f t="shared" si="1"/>
        <v>0</v>
      </c>
      <c r="H17" s="95">
        <f t="shared" si="2"/>
        <v>370.76</v>
      </c>
      <c r="I17" s="95">
        <f t="shared" si="3"/>
        <v>0</v>
      </c>
    </row>
    <row r="18" spans="1:9" x14ac:dyDescent="0.25">
      <c r="A18" s="93">
        <v>62600003</v>
      </c>
      <c r="B18" t="s">
        <v>62</v>
      </c>
      <c r="C18" s="94">
        <v>124.67</v>
      </c>
      <c r="D18" s="94">
        <v>0</v>
      </c>
      <c r="E18" s="94">
        <v>0</v>
      </c>
      <c r="F18" s="95">
        <f t="shared" si="0"/>
        <v>124.67</v>
      </c>
      <c r="G18" s="95">
        <f t="shared" si="1"/>
        <v>0</v>
      </c>
      <c r="H18" s="95">
        <f t="shared" si="2"/>
        <v>124.67</v>
      </c>
      <c r="I18" s="95">
        <f t="shared" si="3"/>
        <v>0</v>
      </c>
    </row>
    <row r="19" spans="1:9" x14ac:dyDescent="0.25">
      <c r="A19" s="93">
        <v>62800001</v>
      </c>
      <c r="B19" t="s">
        <v>63</v>
      </c>
      <c r="C19" s="94">
        <v>1324.38</v>
      </c>
      <c r="D19" s="94">
        <v>74.25</v>
      </c>
      <c r="E19" s="94">
        <v>0</v>
      </c>
      <c r="F19" s="95">
        <f t="shared" si="0"/>
        <v>1398.63</v>
      </c>
      <c r="G19" s="95">
        <f t="shared" si="1"/>
        <v>0</v>
      </c>
      <c r="H19" s="95">
        <f t="shared" si="2"/>
        <v>1398.63</v>
      </c>
      <c r="I19" s="95">
        <f t="shared" si="3"/>
        <v>0</v>
      </c>
    </row>
    <row r="20" spans="1:9" x14ac:dyDescent="0.25">
      <c r="A20" s="93">
        <v>62800002</v>
      </c>
      <c r="B20" t="s">
        <v>64</v>
      </c>
      <c r="C20" s="94">
        <v>257.45</v>
      </c>
      <c r="D20" s="94">
        <v>0</v>
      </c>
      <c r="E20" s="94">
        <v>0</v>
      </c>
      <c r="F20" s="95">
        <f t="shared" si="0"/>
        <v>257.45</v>
      </c>
      <c r="G20" s="95">
        <f t="shared" si="1"/>
        <v>0</v>
      </c>
      <c r="H20" s="95">
        <f t="shared" si="2"/>
        <v>257.45</v>
      </c>
      <c r="I20" s="95">
        <f t="shared" si="3"/>
        <v>0</v>
      </c>
    </row>
    <row r="21" spans="1:9" x14ac:dyDescent="0.25">
      <c r="A21" s="93">
        <v>62800003</v>
      </c>
      <c r="B21" t="s">
        <v>65</v>
      </c>
      <c r="C21" s="94">
        <v>662.8</v>
      </c>
      <c r="D21" s="94">
        <v>234.49</v>
      </c>
      <c r="E21" s="94">
        <v>0</v>
      </c>
      <c r="F21" s="95">
        <f t="shared" si="0"/>
        <v>897.29</v>
      </c>
      <c r="G21" s="95">
        <f t="shared" si="1"/>
        <v>0</v>
      </c>
      <c r="H21" s="95">
        <f t="shared" si="2"/>
        <v>897.29</v>
      </c>
      <c r="I21" s="95">
        <f t="shared" si="3"/>
        <v>0</v>
      </c>
    </row>
    <row r="22" spans="1:9" x14ac:dyDescent="0.25">
      <c r="A22" s="93">
        <v>62900000</v>
      </c>
      <c r="B22" t="s">
        <v>66</v>
      </c>
      <c r="C22" s="94">
        <v>3139.66</v>
      </c>
      <c r="D22" s="94">
        <v>156.74</v>
      </c>
      <c r="E22" s="94">
        <v>0</v>
      </c>
      <c r="F22" s="95">
        <f t="shared" si="0"/>
        <v>3296.3999999999996</v>
      </c>
      <c r="G22" s="95">
        <f t="shared" si="1"/>
        <v>0</v>
      </c>
      <c r="H22" s="95">
        <f t="shared" si="2"/>
        <v>3296.3999999999996</v>
      </c>
      <c r="I22" s="95">
        <f t="shared" si="3"/>
        <v>0</v>
      </c>
    </row>
    <row r="23" spans="1:9" x14ac:dyDescent="0.25">
      <c r="A23" s="93">
        <v>62900001</v>
      </c>
      <c r="B23" t="s">
        <v>67</v>
      </c>
      <c r="C23" s="94">
        <v>80.23</v>
      </c>
      <c r="D23" s="94">
        <v>0</v>
      </c>
      <c r="E23" s="94">
        <v>0</v>
      </c>
      <c r="F23" s="95">
        <f t="shared" si="0"/>
        <v>80.23</v>
      </c>
      <c r="G23" s="95">
        <f t="shared" si="1"/>
        <v>0</v>
      </c>
      <c r="H23" s="95">
        <f t="shared" si="2"/>
        <v>80.23</v>
      </c>
      <c r="I23" s="95">
        <f t="shared" si="3"/>
        <v>0</v>
      </c>
    </row>
    <row r="24" spans="1:9" x14ac:dyDescent="0.25">
      <c r="A24" s="93">
        <v>62900003</v>
      </c>
      <c r="B24" t="s">
        <v>68</v>
      </c>
      <c r="C24" s="94">
        <v>952.56</v>
      </c>
      <c r="D24" s="94">
        <v>326.35000000000002</v>
      </c>
      <c r="E24" s="94">
        <v>0</v>
      </c>
      <c r="F24" s="95">
        <f t="shared" si="0"/>
        <v>1278.9099999999999</v>
      </c>
      <c r="G24" s="95">
        <f t="shared" si="1"/>
        <v>0</v>
      </c>
      <c r="H24" s="95">
        <f t="shared" si="2"/>
        <v>1278.9099999999999</v>
      </c>
      <c r="I24" s="95">
        <f t="shared" si="3"/>
        <v>0</v>
      </c>
    </row>
    <row r="25" spans="1:9" x14ac:dyDescent="0.25">
      <c r="A25" s="93">
        <v>62900009</v>
      </c>
      <c r="B25" t="s">
        <v>69</v>
      </c>
      <c r="C25" s="94">
        <v>758.68</v>
      </c>
      <c r="D25" s="94">
        <v>0</v>
      </c>
      <c r="E25" s="94">
        <v>0</v>
      </c>
      <c r="F25" s="95">
        <f t="shared" si="0"/>
        <v>758.68</v>
      </c>
      <c r="G25" s="95">
        <f t="shared" si="1"/>
        <v>0</v>
      </c>
      <c r="H25" s="95">
        <f t="shared" si="2"/>
        <v>758.68</v>
      </c>
      <c r="I25" s="95">
        <f t="shared" si="3"/>
        <v>0</v>
      </c>
    </row>
    <row r="26" spans="1:9" x14ac:dyDescent="0.25">
      <c r="A26" s="93">
        <v>63100000</v>
      </c>
      <c r="B26" t="s">
        <v>81</v>
      </c>
      <c r="C26" s="94">
        <v>333.3</v>
      </c>
      <c r="D26" s="94">
        <v>0</v>
      </c>
      <c r="E26" s="94">
        <v>0</v>
      </c>
      <c r="F26" s="95">
        <f t="shared" si="0"/>
        <v>333.3</v>
      </c>
      <c r="G26" s="95">
        <f t="shared" si="1"/>
        <v>0</v>
      </c>
      <c r="H26" s="95">
        <f t="shared" si="2"/>
        <v>333.3</v>
      </c>
      <c r="I26" s="95">
        <f t="shared" si="3"/>
        <v>0</v>
      </c>
    </row>
    <row r="27" spans="1:9" x14ac:dyDescent="0.25">
      <c r="A27" s="93">
        <v>64000000</v>
      </c>
      <c r="B27" t="s">
        <v>70</v>
      </c>
      <c r="C27" s="94">
        <v>38236.21</v>
      </c>
      <c r="D27" s="94">
        <v>0</v>
      </c>
      <c r="E27" s="94">
        <v>0</v>
      </c>
      <c r="F27" s="95">
        <f t="shared" si="0"/>
        <v>38236.21</v>
      </c>
      <c r="G27" s="95">
        <f t="shared" si="1"/>
        <v>0</v>
      </c>
      <c r="H27" s="95">
        <f t="shared" si="2"/>
        <v>38236.21</v>
      </c>
      <c r="I27" s="95">
        <f t="shared" si="3"/>
        <v>0</v>
      </c>
    </row>
    <row r="28" spans="1:9" x14ac:dyDescent="0.25">
      <c r="A28" s="93">
        <v>64000001</v>
      </c>
      <c r="B28" t="s">
        <v>71</v>
      </c>
      <c r="C28" s="94">
        <v>1092.6600000000001</v>
      </c>
      <c r="D28" s="94">
        <v>0</v>
      </c>
      <c r="E28" s="94">
        <v>0</v>
      </c>
      <c r="F28" s="95">
        <f t="shared" si="0"/>
        <v>1092.6600000000001</v>
      </c>
      <c r="G28" s="95">
        <f t="shared" si="1"/>
        <v>0</v>
      </c>
      <c r="H28" s="95">
        <f t="shared" si="2"/>
        <v>1092.6600000000001</v>
      </c>
      <c r="I28" s="95">
        <f t="shared" si="3"/>
        <v>0</v>
      </c>
    </row>
    <row r="29" spans="1:9" x14ac:dyDescent="0.25">
      <c r="A29" s="93">
        <v>64200000</v>
      </c>
      <c r="B29" t="s">
        <v>72</v>
      </c>
      <c r="C29" s="94">
        <v>10693.14</v>
      </c>
      <c r="D29" s="94">
        <v>276.27999999999997</v>
      </c>
      <c r="E29" s="94">
        <v>0</v>
      </c>
      <c r="F29" s="95">
        <f t="shared" si="0"/>
        <v>10969.42</v>
      </c>
      <c r="G29" s="95">
        <f t="shared" si="1"/>
        <v>0</v>
      </c>
      <c r="H29" s="95">
        <f t="shared" si="2"/>
        <v>10969.42</v>
      </c>
      <c r="I29" s="95">
        <f t="shared" si="3"/>
        <v>0</v>
      </c>
    </row>
    <row r="30" spans="1:9" x14ac:dyDescent="0.25">
      <c r="A30" s="93">
        <v>66230000</v>
      </c>
      <c r="B30" t="s">
        <v>82</v>
      </c>
      <c r="C30" s="94">
        <v>25</v>
      </c>
      <c r="D30" s="94">
        <v>0</v>
      </c>
      <c r="E30" s="94">
        <v>0</v>
      </c>
      <c r="F30" s="95">
        <f t="shared" si="0"/>
        <v>25</v>
      </c>
      <c r="G30" s="95">
        <f t="shared" si="1"/>
        <v>0</v>
      </c>
      <c r="H30" s="95">
        <f t="shared" si="2"/>
        <v>25</v>
      </c>
      <c r="I30" s="95">
        <f t="shared" si="3"/>
        <v>0</v>
      </c>
    </row>
    <row r="31" spans="1:9" x14ac:dyDescent="0.25">
      <c r="A31" s="93">
        <v>66230001</v>
      </c>
      <c r="B31" t="s">
        <v>73</v>
      </c>
      <c r="C31" s="94">
        <v>25.04</v>
      </c>
      <c r="D31" s="94">
        <v>5.59</v>
      </c>
      <c r="E31" s="94">
        <v>0</v>
      </c>
      <c r="F31" s="95">
        <f t="shared" si="0"/>
        <v>30.63</v>
      </c>
      <c r="G31" s="95">
        <f t="shared" si="1"/>
        <v>0</v>
      </c>
      <c r="H31" s="95">
        <f t="shared" si="2"/>
        <v>30.63</v>
      </c>
      <c r="I31" s="95">
        <f t="shared" si="3"/>
        <v>0</v>
      </c>
    </row>
    <row r="32" spans="1:9" x14ac:dyDescent="0.25">
      <c r="A32" s="93">
        <v>66230002</v>
      </c>
      <c r="B32" t="s">
        <v>83</v>
      </c>
      <c r="C32" s="94">
        <v>0</v>
      </c>
      <c r="D32" s="94">
        <v>36.81</v>
      </c>
      <c r="E32" s="94">
        <v>0</v>
      </c>
      <c r="F32" s="95">
        <f t="shared" si="0"/>
        <v>36.81</v>
      </c>
      <c r="G32" s="95">
        <f t="shared" si="1"/>
        <v>0</v>
      </c>
      <c r="H32" s="95">
        <f t="shared" si="2"/>
        <v>36.81</v>
      </c>
      <c r="I32" s="95">
        <f t="shared" si="3"/>
        <v>0</v>
      </c>
    </row>
    <row r="33" spans="1:9" x14ac:dyDescent="0.25">
      <c r="A33" s="93">
        <v>66230006</v>
      </c>
      <c r="B33" t="s">
        <v>74</v>
      </c>
      <c r="C33" s="94">
        <v>259.22000000000003</v>
      </c>
      <c r="D33" s="94">
        <v>81.099999999999994</v>
      </c>
      <c r="E33" s="94">
        <v>0</v>
      </c>
      <c r="F33" s="95">
        <f t="shared" si="0"/>
        <v>340.32000000000005</v>
      </c>
      <c r="G33" s="95">
        <f t="shared" si="1"/>
        <v>0</v>
      </c>
      <c r="H33" s="95">
        <f t="shared" si="2"/>
        <v>340.32000000000005</v>
      </c>
      <c r="I33" s="95">
        <f t="shared" si="3"/>
        <v>0</v>
      </c>
    </row>
    <row r="34" spans="1:9" x14ac:dyDescent="0.25">
      <c r="A34" s="93">
        <v>70000000</v>
      </c>
      <c r="B34" t="s">
        <v>75</v>
      </c>
      <c r="C34" s="94">
        <v>-188572.99</v>
      </c>
      <c r="D34" s="94">
        <v>0</v>
      </c>
      <c r="E34" s="94">
        <v>0</v>
      </c>
      <c r="F34" s="95">
        <f t="shared" si="0"/>
        <v>0</v>
      </c>
      <c r="G34" s="95">
        <f t="shared" si="1"/>
        <v>188572.99</v>
      </c>
      <c r="H34" s="95">
        <f t="shared" si="2"/>
        <v>0</v>
      </c>
      <c r="I34" s="95">
        <f t="shared" si="3"/>
        <v>188572.99</v>
      </c>
    </row>
    <row r="35" spans="1:9" x14ac:dyDescent="0.25">
      <c r="A35" s="93">
        <v>70800000</v>
      </c>
      <c r="B35" t="s">
        <v>76</v>
      </c>
      <c r="C35" s="94">
        <v>13106.73</v>
      </c>
      <c r="D35" s="94">
        <v>0</v>
      </c>
      <c r="E35" s="94">
        <v>0</v>
      </c>
      <c r="F35" s="95">
        <f t="shared" si="0"/>
        <v>13106.73</v>
      </c>
      <c r="G35" s="95">
        <f t="shared" si="1"/>
        <v>0</v>
      </c>
      <c r="H35" s="95">
        <f t="shared" si="2"/>
        <v>13106.73</v>
      </c>
      <c r="I35" s="95">
        <f t="shared" si="3"/>
        <v>0</v>
      </c>
    </row>
    <row r="36" spans="1:9" x14ac:dyDescent="0.25">
      <c r="A36" s="93">
        <v>76900000</v>
      </c>
      <c r="B36" t="s">
        <v>84</v>
      </c>
      <c r="C36" s="94">
        <v>0</v>
      </c>
      <c r="D36" s="94">
        <v>0</v>
      </c>
      <c r="E36" s="94">
        <v>7.78</v>
      </c>
      <c r="F36" s="95">
        <f t="shared" si="0"/>
        <v>0</v>
      </c>
      <c r="G36" s="95">
        <f t="shared" si="1"/>
        <v>7.78</v>
      </c>
      <c r="H36" s="95">
        <f t="shared" si="2"/>
        <v>0</v>
      </c>
      <c r="I36" s="95">
        <f t="shared" si="3"/>
        <v>7.78</v>
      </c>
    </row>
    <row r="37" spans="1:9" x14ac:dyDescent="0.25">
      <c r="B37" s="96" t="s">
        <v>77</v>
      </c>
      <c r="C37" s="97">
        <f t="shared" ref="C37:I37" si="4">SUM(C9:C36)</f>
        <v>70512.270000000033</v>
      </c>
      <c r="D37" s="97">
        <f t="shared" si="4"/>
        <v>3726.1899999999996</v>
      </c>
      <c r="E37" s="97">
        <f t="shared" si="4"/>
        <v>7.78</v>
      </c>
      <c r="F37" s="97">
        <f t="shared" si="4"/>
        <v>262811.45000000007</v>
      </c>
      <c r="G37" s="97">
        <f t="shared" si="4"/>
        <v>188580.77</v>
      </c>
      <c r="H37" s="97">
        <f t="shared" si="4"/>
        <v>262811.45000000007</v>
      </c>
      <c r="I37" s="97">
        <f t="shared" si="4"/>
        <v>188580.77</v>
      </c>
    </row>
  </sheetData>
  <pageMargins left="0.7" right="0.7" top="0.75" bottom="0.75" header="0.3" footer="0.3"/>
  <pageSetup paperSize="9" scale="76" fitToHeight="10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809A-11DA-4296-9586-12F0C0236016}">
  <sheetPr>
    <pageSetUpPr fitToPage="1"/>
  </sheetPr>
  <dimension ref="A1:I38"/>
  <sheetViews>
    <sheetView workbookViewId="0">
      <pane xSplit="2" topLeftCell="C1" activePane="topRight" state="frozen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78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163686.20000000001</v>
      </c>
      <c r="D9" s="94">
        <v>24779.93</v>
      </c>
      <c r="E9" s="94">
        <v>0</v>
      </c>
      <c r="F9" s="95">
        <f t="shared" ref="F9:F37" si="0">IF(C9&gt;0,C9+D9,D9)</f>
        <v>188466.13</v>
      </c>
      <c r="G9" s="95">
        <f t="shared" ref="G9:G37" si="1">IF(C9&lt;0,0-C9+E9,E9)</f>
        <v>0</v>
      </c>
      <c r="H9" s="95">
        <f t="shared" ref="H9:H37" si="2">IF(F9-G9&gt;0,F9-G9,0)</f>
        <v>188466.13</v>
      </c>
      <c r="I9" s="95">
        <f t="shared" ref="I9:I37" si="3">IF(G9-F9&gt;0,G9-F9,0)</f>
        <v>0</v>
      </c>
    </row>
    <row r="10" spans="1:9" x14ac:dyDescent="0.25">
      <c r="A10" s="93">
        <v>60000001</v>
      </c>
      <c r="B10" t="s">
        <v>55</v>
      </c>
      <c r="C10" s="94">
        <v>6227.86</v>
      </c>
      <c r="D10" s="94">
        <v>256.56</v>
      </c>
      <c r="E10" s="94">
        <v>0</v>
      </c>
      <c r="F10" s="95">
        <f t="shared" si="0"/>
        <v>6484.42</v>
      </c>
      <c r="G10" s="95">
        <f t="shared" si="1"/>
        <v>0</v>
      </c>
      <c r="H10" s="95">
        <f t="shared" si="2"/>
        <v>6484.42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2050.2199999999998</v>
      </c>
      <c r="D11" s="94">
        <v>457.02</v>
      </c>
      <c r="E11" s="94">
        <v>0</v>
      </c>
      <c r="F11" s="95">
        <f t="shared" si="0"/>
        <v>2507.2399999999998</v>
      </c>
      <c r="G11" s="95">
        <f t="shared" si="1"/>
        <v>0</v>
      </c>
      <c r="H11" s="95">
        <f t="shared" si="2"/>
        <v>2507.2399999999998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21.2</v>
      </c>
      <c r="D12" s="94">
        <v>0</v>
      </c>
      <c r="E12" s="94">
        <v>0</v>
      </c>
      <c r="F12" s="95">
        <f t="shared" si="0"/>
        <v>21.2</v>
      </c>
      <c r="G12" s="95">
        <f t="shared" si="1"/>
        <v>0</v>
      </c>
      <c r="H12" s="95">
        <f t="shared" si="2"/>
        <v>21.2</v>
      </c>
      <c r="I12" s="95">
        <f t="shared" si="3"/>
        <v>0</v>
      </c>
    </row>
    <row r="13" spans="1:9" x14ac:dyDescent="0.25">
      <c r="A13" s="93">
        <v>60800000</v>
      </c>
      <c r="B13" t="s">
        <v>80</v>
      </c>
      <c r="C13" s="94">
        <v>0</v>
      </c>
      <c r="D13" s="94">
        <v>0</v>
      </c>
      <c r="E13" s="94">
        <v>1013.43</v>
      </c>
      <c r="F13" s="95">
        <f t="shared" si="0"/>
        <v>0</v>
      </c>
      <c r="G13" s="95">
        <f t="shared" si="1"/>
        <v>1013.43</v>
      </c>
      <c r="H13" s="95">
        <f t="shared" si="2"/>
        <v>0</v>
      </c>
      <c r="I13" s="95">
        <f t="shared" si="3"/>
        <v>1013.43</v>
      </c>
    </row>
    <row r="14" spans="1:9" x14ac:dyDescent="0.25">
      <c r="A14" s="93">
        <v>62100003</v>
      </c>
      <c r="B14" t="s">
        <v>57</v>
      </c>
      <c r="C14" s="94">
        <v>1320</v>
      </c>
      <c r="D14" s="94">
        <v>330</v>
      </c>
      <c r="E14" s="94">
        <v>0</v>
      </c>
      <c r="F14" s="95">
        <f t="shared" si="0"/>
        <v>1650</v>
      </c>
      <c r="G14" s="95">
        <f t="shared" si="1"/>
        <v>0</v>
      </c>
      <c r="H14" s="95">
        <f t="shared" si="2"/>
        <v>1650</v>
      </c>
      <c r="I14" s="95">
        <f t="shared" si="3"/>
        <v>0</v>
      </c>
    </row>
    <row r="15" spans="1:9" x14ac:dyDescent="0.25">
      <c r="A15" s="93">
        <v>62200000</v>
      </c>
      <c r="B15" t="s">
        <v>58</v>
      </c>
      <c r="C15" s="94">
        <v>10046.200000000001</v>
      </c>
      <c r="D15" s="94">
        <v>598.41999999999996</v>
      </c>
      <c r="E15" s="94">
        <v>0</v>
      </c>
      <c r="F15" s="95">
        <f t="shared" si="0"/>
        <v>10644.62</v>
      </c>
      <c r="G15" s="95">
        <f t="shared" si="1"/>
        <v>0</v>
      </c>
      <c r="H15" s="95">
        <f t="shared" si="2"/>
        <v>10644.62</v>
      </c>
      <c r="I15" s="95">
        <f t="shared" si="3"/>
        <v>0</v>
      </c>
    </row>
    <row r="16" spans="1:9" x14ac:dyDescent="0.25">
      <c r="A16" s="93">
        <v>62300000</v>
      </c>
      <c r="B16" t="s">
        <v>59</v>
      </c>
      <c r="C16" s="94">
        <v>3553.19</v>
      </c>
      <c r="D16" s="94">
        <v>1037.94</v>
      </c>
      <c r="E16" s="94">
        <v>0</v>
      </c>
      <c r="F16" s="95">
        <f t="shared" si="0"/>
        <v>4591.13</v>
      </c>
      <c r="G16" s="95">
        <f t="shared" si="1"/>
        <v>0</v>
      </c>
      <c r="H16" s="95">
        <f t="shared" si="2"/>
        <v>4591.13</v>
      </c>
      <c r="I16" s="95">
        <f t="shared" si="3"/>
        <v>0</v>
      </c>
    </row>
    <row r="17" spans="1:9" x14ac:dyDescent="0.25">
      <c r="A17" s="93">
        <v>62500000</v>
      </c>
      <c r="B17" t="s">
        <v>60</v>
      </c>
      <c r="C17" s="94">
        <v>3272.48</v>
      </c>
      <c r="D17" s="94">
        <v>250.86</v>
      </c>
      <c r="E17" s="94">
        <v>0</v>
      </c>
      <c r="F17" s="95">
        <f t="shared" si="0"/>
        <v>3523.34</v>
      </c>
      <c r="G17" s="95">
        <f t="shared" si="1"/>
        <v>0</v>
      </c>
      <c r="H17" s="95">
        <f t="shared" si="2"/>
        <v>3523.34</v>
      </c>
      <c r="I17" s="95">
        <f t="shared" si="3"/>
        <v>0</v>
      </c>
    </row>
    <row r="18" spans="1:9" x14ac:dyDescent="0.25">
      <c r="A18" s="93">
        <v>62600002</v>
      </c>
      <c r="B18" t="s">
        <v>61</v>
      </c>
      <c r="C18" s="94">
        <v>370.76</v>
      </c>
      <c r="D18" s="94">
        <v>112.89</v>
      </c>
      <c r="E18" s="94">
        <v>0</v>
      </c>
      <c r="F18" s="95">
        <f t="shared" si="0"/>
        <v>483.65</v>
      </c>
      <c r="G18" s="95">
        <f t="shared" si="1"/>
        <v>0</v>
      </c>
      <c r="H18" s="95">
        <f t="shared" si="2"/>
        <v>483.65</v>
      </c>
      <c r="I18" s="95">
        <f t="shared" si="3"/>
        <v>0</v>
      </c>
    </row>
    <row r="19" spans="1:9" x14ac:dyDescent="0.25">
      <c r="A19" s="93">
        <v>62600003</v>
      </c>
      <c r="B19" t="s">
        <v>62</v>
      </c>
      <c r="C19" s="94">
        <v>124.67</v>
      </c>
      <c r="D19" s="94">
        <v>2.9</v>
      </c>
      <c r="E19" s="94">
        <v>0</v>
      </c>
      <c r="F19" s="95">
        <f t="shared" si="0"/>
        <v>127.57000000000001</v>
      </c>
      <c r="G19" s="95">
        <f t="shared" si="1"/>
        <v>0</v>
      </c>
      <c r="H19" s="95">
        <f t="shared" si="2"/>
        <v>127.57000000000001</v>
      </c>
      <c r="I19" s="95">
        <f t="shared" si="3"/>
        <v>0</v>
      </c>
    </row>
    <row r="20" spans="1:9" x14ac:dyDescent="0.25">
      <c r="A20" s="93">
        <v>62800001</v>
      </c>
      <c r="B20" t="s">
        <v>63</v>
      </c>
      <c r="C20" s="94">
        <v>1398.63</v>
      </c>
      <c r="D20" s="94">
        <v>177.05</v>
      </c>
      <c r="E20" s="94">
        <v>0</v>
      </c>
      <c r="F20" s="95">
        <f t="shared" si="0"/>
        <v>1575.68</v>
      </c>
      <c r="G20" s="95">
        <f t="shared" si="1"/>
        <v>0</v>
      </c>
      <c r="H20" s="95">
        <f t="shared" si="2"/>
        <v>1575.68</v>
      </c>
      <c r="I20" s="95">
        <f t="shared" si="3"/>
        <v>0</v>
      </c>
    </row>
    <row r="21" spans="1:9" x14ac:dyDescent="0.25">
      <c r="A21" s="93">
        <v>62800002</v>
      </c>
      <c r="B21" t="s">
        <v>64</v>
      </c>
      <c r="C21" s="94">
        <v>257.45</v>
      </c>
      <c r="D21" s="94">
        <v>129.02000000000001</v>
      </c>
      <c r="E21" s="94">
        <v>0</v>
      </c>
      <c r="F21" s="95">
        <f t="shared" si="0"/>
        <v>386.47</v>
      </c>
      <c r="G21" s="95">
        <f t="shared" si="1"/>
        <v>0</v>
      </c>
      <c r="H21" s="95">
        <f t="shared" si="2"/>
        <v>386.47</v>
      </c>
      <c r="I21" s="95">
        <f t="shared" si="3"/>
        <v>0</v>
      </c>
    </row>
    <row r="22" spans="1:9" x14ac:dyDescent="0.25">
      <c r="A22" s="93">
        <v>62800003</v>
      </c>
      <c r="B22" t="s">
        <v>65</v>
      </c>
      <c r="C22" s="94">
        <v>897.29</v>
      </c>
      <c r="D22" s="94">
        <v>153.77000000000001</v>
      </c>
      <c r="E22" s="94">
        <v>0</v>
      </c>
      <c r="F22" s="95">
        <f t="shared" si="0"/>
        <v>1051.06</v>
      </c>
      <c r="G22" s="95">
        <f t="shared" si="1"/>
        <v>0</v>
      </c>
      <c r="H22" s="95">
        <f t="shared" si="2"/>
        <v>1051.06</v>
      </c>
      <c r="I22" s="95">
        <f t="shared" si="3"/>
        <v>0</v>
      </c>
    </row>
    <row r="23" spans="1:9" x14ac:dyDescent="0.25">
      <c r="A23" s="93">
        <v>62900000</v>
      </c>
      <c r="B23" t="s">
        <v>66</v>
      </c>
      <c r="C23" s="94">
        <v>3296.4</v>
      </c>
      <c r="D23" s="94">
        <v>1227.1199999999999</v>
      </c>
      <c r="E23" s="94">
        <v>0</v>
      </c>
      <c r="F23" s="95">
        <f t="shared" si="0"/>
        <v>4523.5200000000004</v>
      </c>
      <c r="G23" s="95">
        <f t="shared" si="1"/>
        <v>0</v>
      </c>
      <c r="H23" s="95">
        <f t="shared" si="2"/>
        <v>4523.5200000000004</v>
      </c>
      <c r="I23" s="95">
        <f t="shared" si="3"/>
        <v>0</v>
      </c>
    </row>
    <row r="24" spans="1:9" x14ac:dyDescent="0.25">
      <c r="A24" s="93">
        <v>62900001</v>
      </c>
      <c r="B24" t="s">
        <v>67</v>
      </c>
      <c r="C24" s="94">
        <v>80.23</v>
      </c>
      <c r="D24" s="94">
        <v>0</v>
      </c>
      <c r="E24" s="94">
        <v>0</v>
      </c>
      <c r="F24" s="95">
        <f t="shared" si="0"/>
        <v>80.23</v>
      </c>
      <c r="G24" s="95">
        <f t="shared" si="1"/>
        <v>0</v>
      </c>
      <c r="H24" s="95">
        <f t="shared" si="2"/>
        <v>80.23</v>
      </c>
      <c r="I24" s="95">
        <f t="shared" si="3"/>
        <v>0</v>
      </c>
    </row>
    <row r="25" spans="1:9" x14ac:dyDescent="0.25">
      <c r="A25" s="93">
        <v>62900003</v>
      </c>
      <c r="B25" t="s">
        <v>68</v>
      </c>
      <c r="C25" s="94">
        <v>1278.9100000000001</v>
      </c>
      <c r="D25" s="94">
        <v>309.70999999999998</v>
      </c>
      <c r="E25" s="94">
        <v>0</v>
      </c>
      <c r="F25" s="95">
        <f t="shared" si="0"/>
        <v>1588.6200000000001</v>
      </c>
      <c r="G25" s="95">
        <f t="shared" si="1"/>
        <v>0</v>
      </c>
      <c r="H25" s="95">
        <f t="shared" si="2"/>
        <v>1588.6200000000001</v>
      </c>
      <c r="I25" s="95">
        <f t="shared" si="3"/>
        <v>0</v>
      </c>
    </row>
    <row r="26" spans="1:9" x14ac:dyDescent="0.25">
      <c r="A26" s="93">
        <v>62900009</v>
      </c>
      <c r="B26" t="s">
        <v>69</v>
      </c>
      <c r="C26" s="94">
        <v>758.68</v>
      </c>
      <c r="D26" s="94">
        <v>78.739999999999995</v>
      </c>
      <c r="E26" s="94">
        <v>0</v>
      </c>
      <c r="F26" s="95">
        <f t="shared" si="0"/>
        <v>837.42</v>
      </c>
      <c r="G26" s="95">
        <f t="shared" si="1"/>
        <v>0</v>
      </c>
      <c r="H26" s="95">
        <f t="shared" si="2"/>
        <v>837.42</v>
      </c>
      <c r="I26" s="95">
        <f t="shared" si="3"/>
        <v>0</v>
      </c>
    </row>
    <row r="27" spans="1:9" x14ac:dyDescent="0.25">
      <c r="A27" s="93">
        <v>63100000</v>
      </c>
      <c r="B27" t="s">
        <v>81</v>
      </c>
      <c r="C27" s="94">
        <v>333.3</v>
      </c>
      <c r="D27" s="94">
        <v>0</v>
      </c>
      <c r="E27" s="94">
        <v>0</v>
      </c>
      <c r="F27" s="95">
        <f t="shared" si="0"/>
        <v>333.3</v>
      </c>
      <c r="G27" s="95">
        <f t="shared" si="1"/>
        <v>0</v>
      </c>
      <c r="H27" s="95">
        <f t="shared" si="2"/>
        <v>333.3</v>
      </c>
      <c r="I27" s="95">
        <f t="shared" si="3"/>
        <v>0</v>
      </c>
    </row>
    <row r="28" spans="1:9" x14ac:dyDescent="0.25">
      <c r="A28" s="93">
        <v>64000000</v>
      </c>
      <c r="B28" t="s">
        <v>70</v>
      </c>
      <c r="C28" s="94">
        <v>38236.21</v>
      </c>
      <c r="D28" s="94">
        <v>3052.85</v>
      </c>
      <c r="E28" s="94">
        <v>0</v>
      </c>
      <c r="F28" s="95">
        <f t="shared" si="0"/>
        <v>41289.06</v>
      </c>
      <c r="G28" s="95">
        <f t="shared" si="1"/>
        <v>0</v>
      </c>
      <c r="H28" s="95">
        <f t="shared" si="2"/>
        <v>41289.06</v>
      </c>
      <c r="I28" s="95">
        <f t="shared" si="3"/>
        <v>0</v>
      </c>
    </row>
    <row r="29" spans="1:9" x14ac:dyDescent="0.25">
      <c r="A29" s="93">
        <v>64000001</v>
      </c>
      <c r="B29" t="s">
        <v>71</v>
      </c>
      <c r="C29" s="94">
        <v>1092.6600000000001</v>
      </c>
      <c r="D29" s="94">
        <v>0</v>
      </c>
      <c r="E29" s="94">
        <v>0</v>
      </c>
      <c r="F29" s="95">
        <f t="shared" si="0"/>
        <v>1092.6600000000001</v>
      </c>
      <c r="G29" s="95">
        <f t="shared" si="1"/>
        <v>0</v>
      </c>
      <c r="H29" s="95">
        <f t="shared" si="2"/>
        <v>1092.6600000000001</v>
      </c>
      <c r="I29" s="95">
        <f t="shared" si="3"/>
        <v>0</v>
      </c>
    </row>
    <row r="30" spans="1:9" x14ac:dyDescent="0.25">
      <c r="A30" s="93">
        <v>64200000</v>
      </c>
      <c r="B30" t="s">
        <v>72</v>
      </c>
      <c r="C30" s="94">
        <v>10969.42</v>
      </c>
      <c r="D30" s="94">
        <v>866.75</v>
      </c>
      <c r="E30" s="94">
        <v>0</v>
      </c>
      <c r="F30" s="95">
        <f t="shared" si="0"/>
        <v>11836.17</v>
      </c>
      <c r="G30" s="95">
        <f t="shared" si="1"/>
        <v>0</v>
      </c>
      <c r="H30" s="95">
        <f t="shared" si="2"/>
        <v>11836.17</v>
      </c>
      <c r="I30" s="95">
        <f t="shared" si="3"/>
        <v>0</v>
      </c>
    </row>
    <row r="31" spans="1:9" x14ac:dyDescent="0.25">
      <c r="A31" s="93">
        <v>66230000</v>
      </c>
      <c r="B31" t="s">
        <v>82</v>
      </c>
      <c r="C31" s="94">
        <v>25</v>
      </c>
      <c r="D31" s="94">
        <v>195.82</v>
      </c>
      <c r="E31" s="94">
        <v>0</v>
      </c>
      <c r="F31" s="95">
        <f t="shared" si="0"/>
        <v>220.82</v>
      </c>
      <c r="G31" s="95">
        <f t="shared" si="1"/>
        <v>0</v>
      </c>
      <c r="H31" s="95">
        <f t="shared" si="2"/>
        <v>220.82</v>
      </c>
      <c r="I31" s="95">
        <f t="shared" si="3"/>
        <v>0</v>
      </c>
    </row>
    <row r="32" spans="1:9" x14ac:dyDescent="0.25">
      <c r="A32" s="93">
        <v>66230001</v>
      </c>
      <c r="B32" t="s">
        <v>73</v>
      </c>
      <c r="C32" s="94">
        <v>30.63</v>
      </c>
      <c r="D32" s="94">
        <v>4.2</v>
      </c>
      <c r="E32" s="94">
        <v>0</v>
      </c>
      <c r="F32" s="95">
        <f t="shared" si="0"/>
        <v>34.83</v>
      </c>
      <c r="G32" s="95">
        <f t="shared" si="1"/>
        <v>0</v>
      </c>
      <c r="H32" s="95">
        <f t="shared" si="2"/>
        <v>34.83</v>
      </c>
      <c r="I32" s="95">
        <f t="shared" si="3"/>
        <v>0</v>
      </c>
    </row>
    <row r="33" spans="1:9" x14ac:dyDescent="0.25">
      <c r="A33" s="93">
        <v>66230002</v>
      </c>
      <c r="B33" t="s">
        <v>83</v>
      </c>
      <c r="C33" s="94">
        <v>36.81</v>
      </c>
      <c r="D33" s="94">
        <v>27.25</v>
      </c>
      <c r="E33" s="94">
        <v>0</v>
      </c>
      <c r="F33" s="95">
        <f t="shared" si="0"/>
        <v>64.06</v>
      </c>
      <c r="G33" s="95">
        <f t="shared" si="1"/>
        <v>0</v>
      </c>
      <c r="H33" s="95">
        <f t="shared" si="2"/>
        <v>64.06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340.32</v>
      </c>
      <c r="D34" s="94">
        <v>78.430000000000007</v>
      </c>
      <c r="E34" s="94">
        <v>0</v>
      </c>
      <c r="F34" s="95">
        <f t="shared" si="0"/>
        <v>418.75</v>
      </c>
      <c r="G34" s="95">
        <f t="shared" si="1"/>
        <v>0</v>
      </c>
      <c r="H34" s="95">
        <f t="shared" si="2"/>
        <v>418.75</v>
      </c>
      <c r="I34" s="95">
        <f t="shared" si="3"/>
        <v>0</v>
      </c>
    </row>
    <row r="35" spans="1:9" x14ac:dyDescent="0.25">
      <c r="A35" s="93">
        <v>70000000</v>
      </c>
      <c r="B35" t="s">
        <v>75</v>
      </c>
      <c r="C35" s="94">
        <v>-188572.99</v>
      </c>
      <c r="D35" s="94">
        <v>0</v>
      </c>
      <c r="E35" s="94">
        <v>26784.799999999999</v>
      </c>
      <c r="F35" s="95">
        <f t="shared" si="0"/>
        <v>0</v>
      </c>
      <c r="G35" s="95">
        <f t="shared" si="1"/>
        <v>215357.78999999998</v>
      </c>
      <c r="H35" s="95">
        <f t="shared" si="2"/>
        <v>0</v>
      </c>
      <c r="I35" s="95">
        <f t="shared" si="3"/>
        <v>215357.78999999998</v>
      </c>
    </row>
    <row r="36" spans="1:9" x14ac:dyDescent="0.25">
      <c r="A36" s="93">
        <v>70800000</v>
      </c>
      <c r="B36" t="s">
        <v>76</v>
      </c>
      <c r="C36" s="94">
        <v>13106.73</v>
      </c>
      <c r="D36" s="94">
        <v>118.8</v>
      </c>
      <c r="E36" s="94">
        <v>0</v>
      </c>
      <c r="F36" s="95">
        <f t="shared" si="0"/>
        <v>13225.529999999999</v>
      </c>
      <c r="G36" s="95">
        <f t="shared" si="1"/>
        <v>0</v>
      </c>
      <c r="H36" s="95">
        <f t="shared" si="2"/>
        <v>13225.529999999999</v>
      </c>
      <c r="I36" s="95">
        <f t="shared" si="3"/>
        <v>0</v>
      </c>
    </row>
    <row r="37" spans="1:9" x14ac:dyDescent="0.25">
      <c r="A37" s="93">
        <v>76900000</v>
      </c>
      <c r="B37" t="s">
        <v>84</v>
      </c>
      <c r="C37" s="94">
        <v>-7.78</v>
      </c>
      <c r="D37" s="94">
        <v>0</v>
      </c>
      <c r="E37" s="94">
        <v>0</v>
      </c>
      <c r="F37" s="95">
        <f t="shared" si="0"/>
        <v>0</v>
      </c>
      <c r="G37" s="95">
        <f t="shared" si="1"/>
        <v>7.78</v>
      </c>
      <c r="H37" s="95">
        <f t="shared" si="2"/>
        <v>0</v>
      </c>
      <c r="I37" s="95">
        <f t="shared" si="3"/>
        <v>7.78</v>
      </c>
    </row>
    <row r="38" spans="1:9" x14ac:dyDescent="0.25">
      <c r="B38" s="96" t="s">
        <v>77</v>
      </c>
      <c r="C38" s="97">
        <f t="shared" ref="C38:I38" si="4">SUM(C9:C37)</f>
        <v>74230.680000000095</v>
      </c>
      <c r="D38" s="97">
        <f t="shared" si="4"/>
        <v>34246.03</v>
      </c>
      <c r="E38" s="97">
        <f t="shared" si="4"/>
        <v>27798.23</v>
      </c>
      <c r="F38" s="97">
        <f t="shared" si="4"/>
        <v>297057.48</v>
      </c>
      <c r="G38" s="97">
        <f t="shared" si="4"/>
        <v>216378.99999999997</v>
      </c>
      <c r="H38" s="97">
        <f t="shared" si="4"/>
        <v>297057.48</v>
      </c>
      <c r="I38" s="97">
        <f t="shared" si="4"/>
        <v>216378.99999999997</v>
      </c>
    </row>
  </sheetData>
  <pageMargins left="0.7" right="0.7" top="0.75" bottom="0.75" header="0.3" footer="0.3"/>
  <pageSetup paperSize="9" scale="73" fitToHeight="10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91773-939A-468E-98B6-8F6F4619551D}">
  <sheetPr>
    <pageSetUpPr fitToPage="1"/>
  </sheetPr>
  <dimension ref="A1:I40"/>
  <sheetViews>
    <sheetView topLeftCell="A7" workbookViewId="0">
      <pane xSplit="2" topLeftCell="C1" activePane="topRight" state="frozen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86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188466.13</v>
      </c>
      <c r="D9" s="94">
        <v>3196.79</v>
      </c>
      <c r="E9" s="94">
        <v>0</v>
      </c>
      <c r="F9" s="95">
        <f t="shared" ref="F9:F39" si="0">IF(C9&gt;0,C9+D9,D9)</f>
        <v>191662.92</v>
      </c>
      <c r="G9" s="95">
        <f t="shared" ref="G9:G39" si="1">IF(C9&lt;0,0-C9+E9,E9)</f>
        <v>0</v>
      </c>
      <c r="H9" s="95">
        <f t="shared" ref="H9:H39" si="2">IF(F9-G9&gt;0,F9-G9,0)</f>
        <v>191662.92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6484.42</v>
      </c>
      <c r="D10" s="94">
        <v>614.09</v>
      </c>
      <c r="E10" s="94">
        <v>0</v>
      </c>
      <c r="F10" s="95">
        <f t="shared" si="0"/>
        <v>7098.51</v>
      </c>
      <c r="G10" s="95">
        <f t="shared" si="1"/>
        <v>0</v>
      </c>
      <c r="H10" s="95">
        <f t="shared" si="2"/>
        <v>7098.51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2507.2399999999998</v>
      </c>
      <c r="D11" s="94">
        <v>0</v>
      </c>
      <c r="E11" s="94">
        <v>0</v>
      </c>
      <c r="F11" s="95">
        <f t="shared" si="0"/>
        <v>2507.2399999999998</v>
      </c>
      <c r="G11" s="95">
        <f t="shared" si="1"/>
        <v>0</v>
      </c>
      <c r="H11" s="95">
        <f t="shared" si="2"/>
        <v>2507.2399999999998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21.2</v>
      </c>
      <c r="D12" s="94">
        <v>31.72</v>
      </c>
      <c r="E12" s="94">
        <v>0</v>
      </c>
      <c r="F12" s="95">
        <f t="shared" si="0"/>
        <v>52.92</v>
      </c>
      <c r="G12" s="95">
        <f t="shared" si="1"/>
        <v>0</v>
      </c>
      <c r="H12" s="95">
        <f t="shared" si="2"/>
        <v>52.92</v>
      </c>
      <c r="I12" s="95">
        <f t="shared" si="3"/>
        <v>0</v>
      </c>
    </row>
    <row r="13" spans="1:9" x14ac:dyDescent="0.25">
      <c r="A13" s="93">
        <v>60800000</v>
      </c>
      <c r="B13" t="s">
        <v>80</v>
      </c>
      <c r="C13" s="94">
        <v>-1013.43</v>
      </c>
      <c r="D13" s="94">
        <v>0</v>
      </c>
      <c r="E13" s="94">
        <v>0</v>
      </c>
      <c r="F13" s="95">
        <f t="shared" si="0"/>
        <v>0</v>
      </c>
      <c r="G13" s="95">
        <f t="shared" si="1"/>
        <v>1013.43</v>
      </c>
      <c r="H13" s="95">
        <f t="shared" si="2"/>
        <v>0</v>
      </c>
      <c r="I13" s="95">
        <f t="shared" si="3"/>
        <v>1013.43</v>
      </c>
    </row>
    <row r="14" spans="1:9" x14ac:dyDescent="0.25">
      <c r="A14" s="93">
        <v>62100003</v>
      </c>
      <c r="B14" t="s">
        <v>57</v>
      </c>
      <c r="C14" s="94">
        <v>1650</v>
      </c>
      <c r="D14" s="94">
        <v>330</v>
      </c>
      <c r="E14" s="94">
        <v>0</v>
      </c>
      <c r="F14" s="95">
        <f t="shared" si="0"/>
        <v>1980</v>
      </c>
      <c r="G14" s="95">
        <f t="shared" si="1"/>
        <v>0</v>
      </c>
      <c r="H14" s="95">
        <f t="shared" si="2"/>
        <v>1980</v>
      </c>
      <c r="I14" s="95">
        <f t="shared" si="3"/>
        <v>0</v>
      </c>
    </row>
    <row r="15" spans="1:9" x14ac:dyDescent="0.25">
      <c r="A15" s="93">
        <v>62200000</v>
      </c>
      <c r="B15" t="s">
        <v>58</v>
      </c>
      <c r="C15" s="94">
        <v>10644.62</v>
      </c>
      <c r="D15" s="94">
        <v>844.57</v>
      </c>
      <c r="E15" s="94">
        <v>0</v>
      </c>
      <c r="F15" s="95">
        <f t="shared" si="0"/>
        <v>11489.19</v>
      </c>
      <c r="G15" s="95">
        <f t="shared" si="1"/>
        <v>0</v>
      </c>
      <c r="H15" s="95">
        <f t="shared" si="2"/>
        <v>11489.19</v>
      </c>
      <c r="I15" s="95">
        <f t="shared" si="3"/>
        <v>0</v>
      </c>
    </row>
    <row r="16" spans="1:9" x14ac:dyDescent="0.25">
      <c r="A16" s="93">
        <v>62300000</v>
      </c>
      <c r="B16" t="s">
        <v>59</v>
      </c>
      <c r="C16" s="94">
        <v>4591.13</v>
      </c>
      <c r="D16" s="94">
        <v>860.86</v>
      </c>
      <c r="E16" s="94">
        <v>0</v>
      </c>
      <c r="F16" s="95">
        <f t="shared" si="0"/>
        <v>5451.99</v>
      </c>
      <c r="G16" s="95">
        <f t="shared" si="1"/>
        <v>0</v>
      </c>
      <c r="H16" s="95">
        <f t="shared" si="2"/>
        <v>5451.99</v>
      </c>
      <c r="I16" s="95">
        <f t="shared" si="3"/>
        <v>0</v>
      </c>
    </row>
    <row r="17" spans="1:9" x14ac:dyDescent="0.25">
      <c r="A17" s="93">
        <v>62500000</v>
      </c>
      <c r="B17" t="s">
        <v>60</v>
      </c>
      <c r="C17" s="94">
        <v>3523.34</v>
      </c>
      <c r="D17" s="94">
        <v>563.6</v>
      </c>
      <c r="E17" s="94">
        <v>0</v>
      </c>
      <c r="F17" s="95">
        <f t="shared" si="0"/>
        <v>4086.94</v>
      </c>
      <c r="G17" s="95">
        <f t="shared" si="1"/>
        <v>0</v>
      </c>
      <c r="H17" s="95">
        <f t="shared" si="2"/>
        <v>4086.94</v>
      </c>
      <c r="I17" s="95">
        <f t="shared" si="3"/>
        <v>0</v>
      </c>
    </row>
    <row r="18" spans="1:9" x14ac:dyDescent="0.25">
      <c r="A18" s="93">
        <v>62600002</v>
      </c>
      <c r="B18" t="s">
        <v>61</v>
      </c>
      <c r="C18" s="94">
        <v>483.65</v>
      </c>
      <c r="D18" s="94">
        <v>8.65</v>
      </c>
      <c r="E18" s="94">
        <v>0</v>
      </c>
      <c r="F18" s="95">
        <f t="shared" si="0"/>
        <v>492.29999999999995</v>
      </c>
      <c r="G18" s="95">
        <f t="shared" si="1"/>
        <v>0</v>
      </c>
      <c r="H18" s="95">
        <f t="shared" si="2"/>
        <v>492.29999999999995</v>
      </c>
      <c r="I18" s="95">
        <f t="shared" si="3"/>
        <v>0</v>
      </c>
    </row>
    <row r="19" spans="1:9" x14ac:dyDescent="0.25">
      <c r="A19" s="93">
        <v>62600003</v>
      </c>
      <c r="B19" t="s">
        <v>62</v>
      </c>
      <c r="C19" s="94">
        <v>127.57</v>
      </c>
      <c r="D19" s="94">
        <v>86.1</v>
      </c>
      <c r="E19" s="94">
        <v>0</v>
      </c>
      <c r="F19" s="95">
        <f t="shared" si="0"/>
        <v>213.67</v>
      </c>
      <c r="G19" s="95">
        <f t="shared" si="1"/>
        <v>0</v>
      </c>
      <c r="H19" s="95">
        <f t="shared" si="2"/>
        <v>213.67</v>
      </c>
      <c r="I19" s="95">
        <f t="shared" si="3"/>
        <v>0</v>
      </c>
    </row>
    <row r="20" spans="1:9" x14ac:dyDescent="0.25">
      <c r="A20" s="93">
        <v>62800001</v>
      </c>
      <c r="B20" t="s">
        <v>63</v>
      </c>
      <c r="C20" s="94">
        <v>1575.68</v>
      </c>
      <c r="D20" s="94">
        <v>216</v>
      </c>
      <c r="E20" s="94">
        <v>0</v>
      </c>
      <c r="F20" s="95">
        <f t="shared" si="0"/>
        <v>1791.68</v>
      </c>
      <c r="G20" s="95">
        <f t="shared" si="1"/>
        <v>0</v>
      </c>
      <c r="H20" s="95">
        <f t="shared" si="2"/>
        <v>1791.68</v>
      </c>
      <c r="I20" s="95">
        <f t="shared" si="3"/>
        <v>0</v>
      </c>
    </row>
    <row r="21" spans="1:9" x14ac:dyDescent="0.25">
      <c r="A21" s="93">
        <v>62800002</v>
      </c>
      <c r="B21" t="s">
        <v>64</v>
      </c>
      <c r="C21" s="94">
        <v>386.47</v>
      </c>
      <c r="D21" s="94">
        <v>0</v>
      </c>
      <c r="E21" s="94">
        <v>0</v>
      </c>
      <c r="F21" s="95">
        <f t="shared" si="0"/>
        <v>386.47</v>
      </c>
      <c r="G21" s="95">
        <f t="shared" si="1"/>
        <v>0</v>
      </c>
      <c r="H21" s="95">
        <f t="shared" si="2"/>
        <v>386.47</v>
      </c>
      <c r="I21" s="95">
        <f t="shared" si="3"/>
        <v>0</v>
      </c>
    </row>
    <row r="22" spans="1:9" x14ac:dyDescent="0.25">
      <c r="A22" s="93">
        <v>62800003</v>
      </c>
      <c r="B22" t="s">
        <v>65</v>
      </c>
      <c r="C22" s="94">
        <v>1051.06</v>
      </c>
      <c r="D22" s="94">
        <v>184.88</v>
      </c>
      <c r="E22" s="94">
        <v>0</v>
      </c>
      <c r="F22" s="95">
        <f t="shared" si="0"/>
        <v>1235.94</v>
      </c>
      <c r="G22" s="95">
        <f t="shared" si="1"/>
        <v>0</v>
      </c>
      <c r="H22" s="95">
        <f t="shared" si="2"/>
        <v>1235.94</v>
      </c>
      <c r="I22" s="95">
        <f t="shared" si="3"/>
        <v>0</v>
      </c>
    </row>
    <row r="23" spans="1:9" x14ac:dyDescent="0.25">
      <c r="A23" s="93">
        <v>62900000</v>
      </c>
      <c r="B23" t="s">
        <v>66</v>
      </c>
      <c r="C23" s="94">
        <v>4523.5200000000004</v>
      </c>
      <c r="D23" s="94">
        <v>1240.21</v>
      </c>
      <c r="E23" s="94">
        <v>0</v>
      </c>
      <c r="F23" s="95">
        <f t="shared" si="0"/>
        <v>5763.7300000000005</v>
      </c>
      <c r="G23" s="95">
        <f t="shared" si="1"/>
        <v>0</v>
      </c>
      <c r="H23" s="95">
        <f t="shared" si="2"/>
        <v>5763.7300000000005</v>
      </c>
      <c r="I23" s="95">
        <f t="shared" si="3"/>
        <v>0</v>
      </c>
    </row>
    <row r="24" spans="1:9" x14ac:dyDescent="0.25">
      <c r="A24" s="93">
        <v>62900001</v>
      </c>
      <c r="B24" t="s">
        <v>67</v>
      </c>
      <c r="C24" s="94">
        <v>80.23</v>
      </c>
      <c r="D24" s="94">
        <v>0</v>
      </c>
      <c r="E24" s="94">
        <v>0</v>
      </c>
      <c r="F24" s="95">
        <f t="shared" si="0"/>
        <v>80.23</v>
      </c>
      <c r="G24" s="95">
        <f t="shared" si="1"/>
        <v>0</v>
      </c>
      <c r="H24" s="95">
        <f t="shared" si="2"/>
        <v>80.23</v>
      </c>
      <c r="I24" s="95">
        <f t="shared" si="3"/>
        <v>0</v>
      </c>
    </row>
    <row r="25" spans="1:9" x14ac:dyDescent="0.25">
      <c r="A25" s="93">
        <v>62900003</v>
      </c>
      <c r="B25" t="s">
        <v>68</v>
      </c>
      <c r="C25" s="94">
        <v>1588.62</v>
      </c>
      <c r="D25" s="94">
        <v>308.49</v>
      </c>
      <c r="E25" s="94">
        <v>0</v>
      </c>
      <c r="F25" s="95">
        <f t="shared" si="0"/>
        <v>1897.11</v>
      </c>
      <c r="G25" s="95">
        <f t="shared" si="1"/>
        <v>0</v>
      </c>
      <c r="H25" s="95">
        <f t="shared" si="2"/>
        <v>1897.11</v>
      </c>
      <c r="I25" s="95">
        <f t="shared" si="3"/>
        <v>0</v>
      </c>
    </row>
    <row r="26" spans="1:9" x14ac:dyDescent="0.25">
      <c r="A26" s="93">
        <v>62900009</v>
      </c>
      <c r="B26" t="s">
        <v>69</v>
      </c>
      <c r="C26" s="94">
        <v>837.42</v>
      </c>
      <c r="D26" s="94">
        <v>112.16</v>
      </c>
      <c r="E26" s="94">
        <v>0</v>
      </c>
      <c r="F26" s="95">
        <f t="shared" si="0"/>
        <v>949.57999999999993</v>
      </c>
      <c r="G26" s="95">
        <f t="shared" si="1"/>
        <v>0</v>
      </c>
      <c r="H26" s="95">
        <f t="shared" si="2"/>
        <v>949.57999999999993</v>
      </c>
      <c r="I26" s="95">
        <f t="shared" si="3"/>
        <v>0</v>
      </c>
    </row>
    <row r="27" spans="1:9" x14ac:dyDescent="0.25">
      <c r="A27" s="93">
        <v>63100000</v>
      </c>
      <c r="B27" t="s">
        <v>81</v>
      </c>
      <c r="C27" s="94">
        <v>333.3</v>
      </c>
      <c r="D27" s="94">
        <v>0</v>
      </c>
      <c r="E27" s="94">
        <v>0</v>
      </c>
      <c r="F27" s="95">
        <f t="shared" si="0"/>
        <v>333.3</v>
      </c>
      <c r="G27" s="95">
        <f t="shared" si="1"/>
        <v>0</v>
      </c>
      <c r="H27" s="95">
        <f t="shared" si="2"/>
        <v>333.3</v>
      </c>
      <c r="I27" s="95">
        <f t="shared" si="3"/>
        <v>0</v>
      </c>
    </row>
    <row r="28" spans="1:9" x14ac:dyDescent="0.25">
      <c r="A28" s="93">
        <v>64000000</v>
      </c>
      <c r="B28" t="s">
        <v>70</v>
      </c>
      <c r="C28" s="94">
        <v>41289.06</v>
      </c>
      <c r="D28" s="94">
        <v>8410.83</v>
      </c>
      <c r="E28" s="94">
        <v>0</v>
      </c>
      <c r="F28" s="95">
        <f t="shared" si="0"/>
        <v>49699.89</v>
      </c>
      <c r="G28" s="95">
        <f t="shared" si="1"/>
        <v>0</v>
      </c>
      <c r="H28" s="95">
        <f t="shared" si="2"/>
        <v>49699.89</v>
      </c>
      <c r="I28" s="95">
        <f t="shared" si="3"/>
        <v>0</v>
      </c>
    </row>
    <row r="29" spans="1:9" x14ac:dyDescent="0.25">
      <c r="A29" s="93">
        <v>64000001</v>
      </c>
      <c r="B29" t="s">
        <v>71</v>
      </c>
      <c r="C29" s="94">
        <v>1092.6600000000001</v>
      </c>
      <c r="D29" s="94">
        <v>0</v>
      </c>
      <c r="E29" s="94">
        <v>0</v>
      </c>
      <c r="F29" s="95">
        <f t="shared" si="0"/>
        <v>1092.6600000000001</v>
      </c>
      <c r="G29" s="95">
        <f t="shared" si="1"/>
        <v>0</v>
      </c>
      <c r="H29" s="95">
        <f t="shared" si="2"/>
        <v>1092.6600000000001</v>
      </c>
      <c r="I29" s="95">
        <f t="shared" si="3"/>
        <v>0</v>
      </c>
    </row>
    <row r="30" spans="1:9" x14ac:dyDescent="0.25">
      <c r="A30" s="93">
        <v>64200000</v>
      </c>
      <c r="B30" t="s">
        <v>72</v>
      </c>
      <c r="C30" s="94">
        <v>11836.17</v>
      </c>
      <c r="D30" s="94">
        <v>1605.53</v>
      </c>
      <c r="E30" s="94">
        <v>0</v>
      </c>
      <c r="F30" s="95">
        <f t="shared" si="0"/>
        <v>13441.7</v>
      </c>
      <c r="G30" s="95">
        <f t="shared" si="1"/>
        <v>0</v>
      </c>
      <c r="H30" s="95">
        <f t="shared" si="2"/>
        <v>13441.7</v>
      </c>
      <c r="I30" s="95">
        <f t="shared" si="3"/>
        <v>0</v>
      </c>
    </row>
    <row r="31" spans="1:9" x14ac:dyDescent="0.25">
      <c r="A31" s="93">
        <v>66230000</v>
      </c>
      <c r="B31" t="s">
        <v>82</v>
      </c>
      <c r="C31" s="94">
        <v>220.82</v>
      </c>
      <c r="D31" s="94">
        <v>0</v>
      </c>
      <c r="E31" s="94">
        <v>0</v>
      </c>
      <c r="F31" s="95">
        <f t="shared" si="0"/>
        <v>220.82</v>
      </c>
      <c r="G31" s="95">
        <f t="shared" si="1"/>
        <v>0</v>
      </c>
      <c r="H31" s="95">
        <f t="shared" si="2"/>
        <v>220.82</v>
      </c>
      <c r="I31" s="95">
        <f t="shared" si="3"/>
        <v>0</v>
      </c>
    </row>
    <row r="32" spans="1:9" x14ac:dyDescent="0.25">
      <c r="A32" s="93">
        <v>66230001</v>
      </c>
      <c r="B32" t="s">
        <v>73</v>
      </c>
      <c r="C32" s="94">
        <v>34.83</v>
      </c>
      <c r="D32" s="94">
        <v>2.8</v>
      </c>
      <c r="E32" s="94">
        <v>0</v>
      </c>
      <c r="F32" s="95">
        <f t="shared" si="0"/>
        <v>37.629999999999995</v>
      </c>
      <c r="G32" s="95">
        <f t="shared" si="1"/>
        <v>0</v>
      </c>
      <c r="H32" s="95">
        <f t="shared" si="2"/>
        <v>37.629999999999995</v>
      </c>
      <c r="I32" s="95">
        <f t="shared" si="3"/>
        <v>0</v>
      </c>
    </row>
    <row r="33" spans="1:9" x14ac:dyDescent="0.25">
      <c r="A33" s="93">
        <v>66230002</v>
      </c>
      <c r="B33" t="s">
        <v>83</v>
      </c>
      <c r="C33" s="94">
        <v>64.06</v>
      </c>
      <c r="D33" s="94">
        <v>26.8</v>
      </c>
      <c r="E33" s="94">
        <v>0</v>
      </c>
      <c r="F33" s="95">
        <f t="shared" si="0"/>
        <v>90.86</v>
      </c>
      <c r="G33" s="95">
        <f t="shared" si="1"/>
        <v>0</v>
      </c>
      <c r="H33" s="95">
        <f t="shared" si="2"/>
        <v>90.86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418.75</v>
      </c>
      <c r="D34" s="94">
        <v>75.760000000000005</v>
      </c>
      <c r="E34" s="94">
        <v>0</v>
      </c>
      <c r="F34" s="95">
        <f t="shared" si="0"/>
        <v>494.51</v>
      </c>
      <c r="G34" s="95">
        <f t="shared" si="1"/>
        <v>0</v>
      </c>
      <c r="H34" s="95">
        <f t="shared" si="2"/>
        <v>494.51</v>
      </c>
      <c r="I34" s="95">
        <f t="shared" si="3"/>
        <v>0</v>
      </c>
    </row>
    <row r="35" spans="1:9" x14ac:dyDescent="0.25">
      <c r="A35" s="93">
        <v>70000000</v>
      </c>
      <c r="B35" t="s">
        <v>75</v>
      </c>
      <c r="C35" s="94">
        <v>-215357.79</v>
      </c>
      <c r="D35" s="94">
        <v>0</v>
      </c>
      <c r="E35" s="94">
        <v>33851.519999999997</v>
      </c>
      <c r="F35" s="95">
        <f t="shared" si="0"/>
        <v>0</v>
      </c>
      <c r="G35" s="95">
        <f t="shared" si="1"/>
        <v>249209.31</v>
      </c>
      <c r="H35" s="95">
        <f t="shared" si="2"/>
        <v>0</v>
      </c>
      <c r="I35" s="95">
        <f t="shared" si="3"/>
        <v>249209.31</v>
      </c>
    </row>
    <row r="36" spans="1:9" x14ac:dyDescent="0.25">
      <c r="A36" s="93">
        <v>70800000</v>
      </c>
      <c r="B36" t="s">
        <v>76</v>
      </c>
      <c r="C36" s="94">
        <v>13225.53</v>
      </c>
      <c r="D36" s="94">
        <v>0</v>
      </c>
      <c r="E36" s="94">
        <v>0</v>
      </c>
      <c r="F36" s="95">
        <f t="shared" si="0"/>
        <v>13225.53</v>
      </c>
      <c r="G36" s="95">
        <f t="shared" si="1"/>
        <v>0</v>
      </c>
      <c r="H36" s="95">
        <f t="shared" si="2"/>
        <v>13225.53</v>
      </c>
      <c r="I36" s="95">
        <f t="shared" si="3"/>
        <v>0</v>
      </c>
    </row>
    <row r="37" spans="1:9" x14ac:dyDescent="0.25">
      <c r="A37" s="93">
        <v>76900000</v>
      </c>
      <c r="B37" t="s">
        <v>84</v>
      </c>
      <c r="C37" s="94">
        <v>-7.78</v>
      </c>
      <c r="D37" s="94">
        <v>0</v>
      </c>
      <c r="E37" s="94">
        <v>0.52</v>
      </c>
      <c r="F37" s="95">
        <f t="shared" si="0"/>
        <v>0</v>
      </c>
      <c r="G37" s="95">
        <f t="shared" si="1"/>
        <v>8.3000000000000007</v>
      </c>
      <c r="H37" s="95">
        <f t="shared" si="2"/>
        <v>0</v>
      </c>
      <c r="I37" s="95">
        <f t="shared" si="3"/>
        <v>8.3000000000000007</v>
      </c>
    </row>
    <row r="38" spans="1:9" x14ac:dyDescent="0.25">
      <c r="A38" s="93">
        <v>77100000</v>
      </c>
      <c r="B38" t="s">
        <v>87</v>
      </c>
      <c r="C38" s="94">
        <v>0</v>
      </c>
      <c r="D38" s="94">
        <v>0</v>
      </c>
      <c r="E38" s="94">
        <v>3478.26</v>
      </c>
      <c r="F38" s="95">
        <f t="shared" si="0"/>
        <v>0</v>
      </c>
      <c r="G38" s="95">
        <f t="shared" si="1"/>
        <v>3478.26</v>
      </c>
      <c r="H38" s="95">
        <f t="shared" si="2"/>
        <v>0</v>
      </c>
      <c r="I38" s="95">
        <f t="shared" si="3"/>
        <v>3478.26</v>
      </c>
    </row>
    <row r="39" spans="1:9" x14ac:dyDescent="0.25">
      <c r="A39" s="93">
        <v>77800000</v>
      </c>
      <c r="B39" t="s">
        <v>88</v>
      </c>
      <c r="C39" s="94">
        <v>0</v>
      </c>
      <c r="D39" s="94">
        <v>0</v>
      </c>
      <c r="E39" s="94">
        <v>758.59</v>
      </c>
      <c r="F39" s="95">
        <f t="shared" si="0"/>
        <v>0</v>
      </c>
      <c r="G39" s="95">
        <f t="shared" si="1"/>
        <v>758.59</v>
      </c>
      <c r="H39" s="95">
        <f t="shared" si="2"/>
        <v>0</v>
      </c>
      <c r="I39" s="95">
        <f t="shared" si="3"/>
        <v>758.59</v>
      </c>
    </row>
    <row r="40" spans="1:9" x14ac:dyDescent="0.25">
      <c r="B40" s="96" t="s">
        <v>77</v>
      </c>
      <c r="C40" s="97">
        <f t="shared" ref="C40:I40" si="4">SUM(C9:C39)</f>
        <v>80678.479999999952</v>
      </c>
      <c r="D40" s="97">
        <f t="shared" si="4"/>
        <v>18719.839999999997</v>
      </c>
      <c r="E40" s="97">
        <f t="shared" si="4"/>
        <v>38088.889999999992</v>
      </c>
      <c r="F40" s="97">
        <f t="shared" si="4"/>
        <v>315777.32</v>
      </c>
      <c r="G40" s="97">
        <f t="shared" si="4"/>
        <v>254467.88999999998</v>
      </c>
      <c r="H40" s="97">
        <f t="shared" si="4"/>
        <v>315777.32</v>
      </c>
      <c r="I40" s="97">
        <f t="shared" si="4"/>
        <v>254467.88999999998</v>
      </c>
    </row>
  </sheetData>
  <pageMargins left="0.7" right="0.7" top="0.75" bottom="0.75" header="0.3" footer="0.3"/>
  <pageSetup paperSize="9" scale="73" fitToHeight="10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2AB1-8BF4-466D-B8AF-D6E4EF6DBC9C}">
  <sheetPr>
    <pageSetUpPr fitToPage="1"/>
  </sheetPr>
  <dimension ref="A1:I41"/>
  <sheetViews>
    <sheetView workbookViewId="0">
      <pane xSplit="2" topLeftCell="C1" activePane="topRight" state="frozen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89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191662.92</v>
      </c>
      <c r="D9" s="94">
        <v>21461.42</v>
      </c>
      <c r="E9" s="94">
        <v>0</v>
      </c>
      <c r="F9" s="95">
        <f t="shared" ref="F9:F40" si="0">IF(C9&gt;0,C9+D9,D9)</f>
        <v>213124.34000000003</v>
      </c>
      <c r="G9" s="95">
        <f t="shared" ref="G9:G40" si="1">IF(C9&lt;0,0-C9+E9,E9)</f>
        <v>0</v>
      </c>
      <c r="H9" s="95">
        <f t="shared" ref="H9:H40" si="2">IF(F9-G9&gt;0,F9-G9,0)</f>
        <v>213124.34000000003</v>
      </c>
      <c r="I9" s="95">
        <f t="shared" ref="I9:I40" si="3">IF(G9-F9&gt;0,G9-F9,0)</f>
        <v>0</v>
      </c>
    </row>
    <row r="10" spans="1:9" x14ac:dyDescent="0.25">
      <c r="A10" s="93">
        <v>60000001</v>
      </c>
      <c r="B10" t="s">
        <v>55</v>
      </c>
      <c r="C10" s="94">
        <v>7098.51</v>
      </c>
      <c r="D10" s="94">
        <v>790.69</v>
      </c>
      <c r="E10" s="94">
        <v>0</v>
      </c>
      <c r="F10" s="95">
        <f t="shared" si="0"/>
        <v>7889.2000000000007</v>
      </c>
      <c r="G10" s="95">
        <f t="shared" si="1"/>
        <v>0</v>
      </c>
      <c r="H10" s="95">
        <f t="shared" si="2"/>
        <v>7889.2000000000007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2507.2399999999998</v>
      </c>
      <c r="D11" s="94">
        <v>171.44</v>
      </c>
      <c r="E11" s="94">
        <v>0</v>
      </c>
      <c r="F11" s="95">
        <f t="shared" si="0"/>
        <v>2678.68</v>
      </c>
      <c r="G11" s="95">
        <f t="shared" si="1"/>
        <v>0</v>
      </c>
      <c r="H11" s="95">
        <f t="shared" si="2"/>
        <v>2678.68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52.92</v>
      </c>
      <c r="D12" s="94">
        <v>29.76</v>
      </c>
      <c r="E12" s="94">
        <v>0</v>
      </c>
      <c r="F12" s="95">
        <f t="shared" si="0"/>
        <v>82.68</v>
      </c>
      <c r="G12" s="95">
        <f t="shared" si="1"/>
        <v>0</v>
      </c>
      <c r="H12" s="95">
        <f t="shared" si="2"/>
        <v>82.68</v>
      </c>
      <c r="I12" s="95">
        <f t="shared" si="3"/>
        <v>0</v>
      </c>
    </row>
    <row r="13" spans="1:9" x14ac:dyDescent="0.25">
      <c r="A13" s="93">
        <v>60800000</v>
      </c>
      <c r="B13" t="s">
        <v>80</v>
      </c>
      <c r="C13" s="94">
        <v>-1013.43</v>
      </c>
      <c r="D13" s="94">
        <v>0</v>
      </c>
      <c r="E13" s="94">
        <v>0</v>
      </c>
      <c r="F13" s="95">
        <f t="shared" si="0"/>
        <v>0</v>
      </c>
      <c r="G13" s="95">
        <f t="shared" si="1"/>
        <v>1013.43</v>
      </c>
      <c r="H13" s="95">
        <f t="shared" si="2"/>
        <v>0</v>
      </c>
      <c r="I13" s="95">
        <f t="shared" si="3"/>
        <v>1013.43</v>
      </c>
    </row>
    <row r="14" spans="1:9" x14ac:dyDescent="0.25">
      <c r="A14" s="93">
        <v>62100003</v>
      </c>
      <c r="B14" t="s">
        <v>57</v>
      </c>
      <c r="C14" s="94">
        <v>1980</v>
      </c>
      <c r="D14" s="94">
        <v>330</v>
      </c>
      <c r="E14" s="94">
        <v>0</v>
      </c>
      <c r="F14" s="95">
        <f t="shared" si="0"/>
        <v>2310</v>
      </c>
      <c r="G14" s="95">
        <f t="shared" si="1"/>
        <v>0</v>
      </c>
      <c r="H14" s="95">
        <f t="shared" si="2"/>
        <v>2310</v>
      </c>
      <c r="I14" s="95">
        <f t="shared" si="3"/>
        <v>0</v>
      </c>
    </row>
    <row r="15" spans="1:9" x14ac:dyDescent="0.25">
      <c r="A15" s="93">
        <v>62200000</v>
      </c>
      <c r="B15" t="s">
        <v>58</v>
      </c>
      <c r="C15" s="94">
        <v>11489.19</v>
      </c>
      <c r="D15" s="94">
        <v>1203.27</v>
      </c>
      <c r="E15" s="94">
        <v>0</v>
      </c>
      <c r="F15" s="95">
        <f t="shared" si="0"/>
        <v>12692.460000000001</v>
      </c>
      <c r="G15" s="95">
        <f t="shared" si="1"/>
        <v>0</v>
      </c>
      <c r="H15" s="95">
        <f t="shared" si="2"/>
        <v>12692.460000000001</v>
      </c>
      <c r="I15" s="95">
        <f t="shared" si="3"/>
        <v>0</v>
      </c>
    </row>
    <row r="16" spans="1:9" x14ac:dyDescent="0.25">
      <c r="A16" s="93">
        <v>62300000</v>
      </c>
      <c r="B16" t="s">
        <v>59</v>
      </c>
      <c r="C16" s="94">
        <v>5451.99</v>
      </c>
      <c r="D16" s="94">
        <v>2283.15</v>
      </c>
      <c r="E16" s="94">
        <v>0</v>
      </c>
      <c r="F16" s="95">
        <f t="shared" si="0"/>
        <v>7735.1399999999994</v>
      </c>
      <c r="G16" s="95">
        <f t="shared" si="1"/>
        <v>0</v>
      </c>
      <c r="H16" s="95">
        <f t="shared" si="2"/>
        <v>7735.1399999999994</v>
      </c>
      <c r="I16" s="95">
        <f t="shared" si="3"/>
        <v>0</v>
      </c>
    </row>
    <row r="17" spans="1:9" x14ac:dyDescent="0.25">
      <c r="A17" s="93">
        <v>62500000</v>
      </c>
      <c r="B17" t="s">
        <v>60</v>
      </c>
      <c r="C17" s="94">
        <v>4086.94</v>
      </c>
      <c r="D17" s="94">
        <v>704.17</v>
      </c>
      <c r="E17" s="94">
        <v>0</v>
      </c>
      <c r="F17" s="95">
        <f t="shared" si="0"/>
        <v>4791.1099999999997</v>
      </c>
      <c r="G17" s="95">
        <f t="shared" si="1"/>
        <v>0</v>
      </c>
      <c r="H17" s="95">
        <f t="shared" si="2"/>
        <v>4791.1099999999997</v>
      </c>
      <c r="I17" s="95">
        <f t="shared" si="3"/>
        <v>0</v>
      </c>
    </row>
    <row r="18" spans="1:9" x14ac:dyDescent="0.25">
      <c r="A18" s="93">
        <v>62600002</v>
      </c>
      <c r="B18" t="s">
        <v>61</v>
      </c>
      <c r="C18" s="94">
        <v>492.3</v>
      </c>
      <c r="D18" s="94">
        <v>88.25</v>
      </c>
      <c r="E18" s="94">
        <v>0</v>
      </c>
      <c r="F18" s="95">
        <f t="shared" si="0"/>
        <v>580.54999999999995</v>
      </c>
      <c r="G18" s="95">
        <f t="shared" si="1"/>
        <v>0</v>
      </c>
      <c r="H18" s="95">
        <f t="shared" si="2"/>
        <v>580.54999999999995</v>
      </c>
      <c r="I18" s="95">
        <f t="shared" si="3"/>
        <v>0</v>
      </c>
    </row>
    <row r="19" spans="1:9" x14ac:dyDescent="0.25">
      <c r="A19" s="93">
        <v>62600003</v>
      </c>
      <c r="B19" t="s">
        <v>62</v>
      </c>
      <c r="C19" s="94">
        <v>213.67</v>
      </c>
      <c r="D19" s="94">
        <v>67.22</v>
      </c>
      <c r="E19" s="94">
        <v>0</v>
      </c>
      <c r="F19" s="95">
        <f t="shared" si="0"/>
        <v>280.89</v>
      </c>
      <c r="G19" s="95">
        <f t="shared" si="1"/>
        <v>0</v>
      </c>
      <c r="H19" s="95">
        <f t="shared" si="2"/>
        <v>280.89</v>
      </c>
      <c r="I19" s="95">
        <f t="shared" si="3"/>
        <v>0</v>
      </c>
    </row>
    <row r="20" spans="1:9" x14ac:dyDescent="0.25">
      <c r="A20" s="93">
        <v>62700000</v>
      </c>
      <c r="B20" t="s">
        <v>90</v>
      </c>
      <c r="C20" s="94">
        <v>0</v>
      </c>
      <c r="D20" s="94">
        <v>34.409999999999997</v>
      </c>
      <c r="E20" s="94">
        <v>0</v>
      </c>
      <c r="F20" s="95">
        <f t="shared" si="0"/>
        <v>34.409999999999997</v>
      </c>
      <c r="G20" s="95">
        <f t="shared" si="1"/>
        <v>0</v>
      </c>
      <c r="H20" s="95">
        <f t="shared" si="2"/>
        <v>34.409999999999997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1791.68</v>
      </c>
      <c r="D21" s="94">
        <v>263.81</v>
      </c>
      <c r="E21" s="94">
        <v>0</v>
      </c>
      <c r="F21" s="95">
        <f t="shared" si="0"/>
        <v>2055.4900000000002</v>
      </c>
      <c r="G21" s="95">
        <f t="shared" si="1"/>
        <v>0</v>
      </c>
      <c r="H21" s="95">
        <f t="shared" si="2"/>
        <v>2055.4900000000002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386.47</v>
      </c>
      <c r="D22" s="94">
        <v>68.23</v>
      </c>
      <c r="E22" s="94">
        <v>0</v>
      </c>
      <c r="F22" s="95">
        <f t="shared" si="0"/>
        <v>454.70000000000005</v>
      </c>
      <c r="G22" s="95">
        <f t="shared" si="1"/>
        <v>0</v>
      </c>
      <c r="H22" s="95">
        <f t="shared" si="2"/>
        <v>454.70000000000005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1235.94</v>
      </c>
      <c r="D23" s="94">
        <v>324.77999999999997</v>
      </c>
      <c r="E23" s="94">
        <v>0</v>
      </c>
      <c r="F23" s="95">
        <f t="shared" si="0"/>
        <v>1560.72</v>
      </c>
      <c r="G23" s="95">
        <f t="shared" si="1"/>
        <v>0</v>
      </c>
      <c r="H23" s="95">
        <f t="shared" si="2"/>
        <v>1560.72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5763.73</v>
      </c>
      <c r="D24" s="94">
        <v>1009.89</v>
      </c>
      <c r="E24" s="94">
        <v>0</v>
      </c>
      <c r="F24" s="95">
        <f t="shared" si="0"/>
        <v>6773.62</v>
      </c>
      <c r="G24" s="95">
        <f t="shared" si="1"/>
        <v>0</v>
      </c>
      <c r="H24" s="95">
        <f t="shared" si="2"/>
        <v>6773.62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80.23</v>
      </c>
      <c r="D25" s="94">
        <v>34.64</v>
      </c>
      <c r="E25" s="94">
        <v>0</v>
      </c>
      <c r="F25" s="95">
        <f t="shared" si="0"/>
        <v>114.87</v>
      </c>
      <c r="G25" s="95">
        <f t="shared" si="1"/>
        <v>0</v>
      </c>
      <c r="H25" s="95">
        <f t="shared" si="2"/>
        <v>114.87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1897.11</v>
      </c>
      <c r="D26" s="94">
        <v>345.41</v>
      </c>
      <c r="E26" s="94">
        <v>0</v>
      </c>
      <c r="F26" s="95">
        <f t="shared" si="0"/>
        <v>2242.52</v>
      </c>
      <c r="G26" s="95">
        <f t="shared" si="1"/>
        <v>0</v>
      </c>
      <c r="H26" s="95">
        <f t="shared" si="2"/>
        <v>2242.52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949.58</v>
      </c>
      <c r="D27" s="94">
        <v>98.31</v>
      </c>
      <c r="E27" s="94">
        <v>0</v>
      </c>
      <c r="F27" s="95">
        <f t="shared" si="0"/>
        <v>1047.8900000000001</v>
      </c>
      <c r="G27" s="95">
        <f t="shared" si="1"/>
        <v>0</v>
      </c>
      <c r="H27" s="95">
        <f t="shared" si="2"/>
        <v>1047.8900000000001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333.3</v>
      </c>
      <c r="D28" s="94">
        <v>0</v>
      </c>
      <c r="E28" s="94">
        <v>0</v>
      </c>
      <c r="F28" s="95">
        <f t="shared" si="0"/>
        <v>333.3</v>
      </c>
      <c r="G28" s="95">
        <f t="shared" si="1"/>
        <v>0</v>
      </c>
      <c r="H28" s="95">
        <f t="shared" si="2"/>
        <v>333.3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49699.89</v>
      </c>
      <c r="D29" s="94">
        <v>8789.41</v>
      </c>
      <c r="E29" s="94">
        <v>0</v>
      </c>
      <c r="F29" s="95">
        <f t="shared" si="0"/>
        <v>58489.3</v>
      </c>
      <c r="G29" s="95">
        <f t="shared" si="1"/>
        <v>0</v>
      </c>
      <c r="H29" s="95">
        <f t="shared" si="2"/>
        <v>58489.3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1092.6600000000001</v>
      </c>
      <c r="D30" s="94">
        <v>0</v>
      </c>
      <c r="E30" s="94">
        <v>0</v>
      </c>
      <c r="F30" s="95">
        <f t="shared" si="0"/>
        <v>1092.6600000000001</v>
      </c>
      <c r="G30" s="95">
        <f t="shared" si="1"/>
        <v>0</v>
      </c>
      <c r="H30" s="95">
        <f t="shared" si="2"/>
        <v>1092.6600000000001</v>
      </c>
      <c r="I30" s="95">
        <f t="shared" si="3"/>
        <v>0</v>
      </c>
    </row>
    <row r="31" spans="1:9" x14ac:dyDescent="0.25">
      <c r="A31" s="93">
        <v>64200000</v>
      </c>
      <c r="B31" t="s">
        <v>72</v>
      </c>
      <c r="C31" s="94">
        <v>13441.7</v>
      </c>
      <c r="D31" s="94">
        <v>1980.89</v>
      </c>
      <c r="E31" s="94">
        <v>0</v>
      </c>
      <c r="F31" s="95">
        <f t="shared" si="0"/>
        <v>15422.59</v>
      </c>
      <c r="G31" s="95">
        <f t="shared" si="1"/>
        <v>0</v>
      </c>
      <c r="H31" s="95">
        <f t="shared" si="2"/>
        <v>15422.59</v>
      </c>
      <c r="I31" s="95">
        <f t="shared" si="3"/>
        <v>0</v>
      </c>
    </row>
    <row r="32" spans="1:9" x14ac:dyDescent="0.25">
      <c r="A32" s="93">
        <v>66230000</v>
      </c>
      <c r="B32" t="s">
        <v>82</v>
      </c>
      <c r="C32" s="94">
        <v>220.82</v>
      </c>
      <c r="D32" s="94">
        <v>0</v>
      </c>
      <c r="E32" s="94">
        <v>0</v>
      </c>
      <c r="F32" s="95">
        <f t="shared" si="0"/>
        <v>220.82</v>
      </c>
      <c r="G32" s="95">
        <f t="shared" si="1"/>
        <v>0</v>
      </c>
      <c r="H32" s="95">
        <f t="shared" si="2"/>
        <v>220.82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37.630000000000003</v>
      </c>
      <c r="D33" s="94">
        <v>1.18</v>
      </c>
      <c r="E33" s="94">
        <v>0</v>
      </c>
      <c r="F33" s="95">
        <f t="shared" si="0"/>
        <v>38.81</v>
      </c>
      <c r="G33" s="95">
        <f t="shared" si="1"/>
        <v>0</v>
      </c>
      <c r="H33" s="95">
        <f t="shared" si="2"/>
        <v>38.81</v>
      </c>
      <c r="I33" s="95">
        <f t="shared" si="3"/>
        <v>0</v>
      </c>
    </row>
    <row r="34" spans="1:9" x14ac:dyDescent="0.25">
      <c r="A34" s="93">
        <v>66230002</v>
      </c>
      <c r="B34" t="s">
        <v>83</v>
      </c>
      <c r="C34" s="94">
        <v>90.86</v>
      </c>
      <c r="D34" s="94">
        <v>26.34</v>
      </c>
      <c r="E34" s="94">
        <v>0</v>
      </c>
      <c r="F34" s="95">
        <f t="shared" si="0"/>
        <v>117.2</v>
      </c>
      <c r="G34" s="95">
        <f t="shared" si="1"/>
        <v>0</v>
      </c>
      <c r="H34" s="95">
        <f t="shared" si="2"/>
        <v>117.2</v>
      </c>
      <c r="I34" s="95">
        <f t="shared" si="3"/>
        <v>0</v>
      </c>
    </row>
    <row r="35" spans="1:9" x14ac:dyDescent="0.25">
      <c r="A35" s="93">
        <v>66230006</v>
      </c>
      <c r="B35" t="s">
        <v>74</v>
      </c>
      <c r="C35" s="94">
        <v>494.51</v>
      </c>
      <c r="D35" s="94">
        <v>73.069999999999993</v>
      </c>
      <c r="E35" s="94">
        <v>0</v>
      </c>
      <c r="F35" s="95">
        <f t="shared" si="0"/>
        <v>567.57999999999993</v>
      </c>
      <c r="G35" s="95">
        <f t="shared" si="1"/>
        <v>0</v>
      </c>
      <c r="H35" s="95">
        <f t="shared" si="2"/>
        <v>567.57999999999993</v>
      </c>
      <c r="I35" s="95">
        <f t="shared" si="3"/>
        <v>0</v>
      </c>
    </row>
    <row r="36" spans="1:9" x14ac:dyDescent="0.25">
      <c r="A36" s="93">
        <v>70000000</v>
      </c>
      <c r="B36" t="s">
        <v>75</v>
      </c>
      <c r="C36" s="94">
        <v>-249209.31</v>
      </c>
      <c r="D36" s="94">
        <v>0</v>
      </c>
      <c r="E36" s="94">
        <v>48121.59</v>
      </c>
      <c r="F36" s="95">
        <f t="shared" si="0"/>
        <v>0</v>
      </c>
      <c r="G36" s="95">
        <f t="shared" si="1"/>
        <v>297330.90000000002</v>
      </c>
      <c r="H36" s="95">
        <f t="shared" si="2"/>
        <v>0</v>
      </c>
      <c r="I36" s="95">
        <f t="shared" si="3"/>
        <v>297330.90000000002</v>
      </c>
    </row>
    <row r="37" spans="1:9" x14ac:dyDescent="0.25">
      <c r="A37" s="93">
        <v>70800000</v>
      </c>
      <c r="B37" t="s">
        <v>76</v>
      </c>
      <c r="C37" s="94">
        <v>13225.53</v>
      </c>
      <c r="D37" s="94">
        <v>71.84</v>
      </c>
      <c r="E37" s="94">
        <v>0</v>
      </c>
      <c r="F37" s="95">
        <f t="shared" si="0"/>
        <v>13297.37</v>
      </c>
      <c r="G37" s="95">
        <f t="shared" si="1"/>
        <v>0</v>
      </c>
      <c r="H37" s="95">
        <f t="shared" si="2"/>
        <v>13297.37</v>
      </c>
      <c r="I37" s="95">
        <f t="shared" si="3"/>
        <v>0</v>
      </c>
    </row>
    <row r="38" spans="1:9" x14ac:dyDescent="0.25">
      <c r="A38" s="93">
        <v>76900000</v>
      </c>
      <c r="B38" t="s">
        <v>84</v>
      </c>
      <c r="C38" s="94">
        <v>-8.3000000000000007</v>
      </c>
      <c r="D38" s="94">
        <v>0</v>
      </c>
      <c r="E38" s="94">
        <v>0</v>
      </c>
      <c r="F38" s="95">
        <f t="shared" si="0"/>
        <v>0</v>
      </c>
      <c r="G38" s="95">
        <f t="shared" si="1"/>
        <v>8.3000000000000007</v>
      </c>
      <c r="H38" s="95">
        <f t="shared" si="2"/>
        <v>0</v>
      </c>
      <c r="I38" s="95">
        <f t="shared" si="3"/>
        <v>8.3000000000000007</v>
      </c>
    </row>
    <row r="39" spans="1:9" x14ac:dyDescent="0.25">
      <c r="A39" s="93">
        <v>77100000</v>
      </c>
      <c r="B39" t="s">
        <v>87</v>
      </c>
      <c r="C39" s="94">
        <v>-3478.26</v>
      </c>
      <c r="D39" s="94">
        <v>0</v>
      </c>
      <c r="E39" s="94">
        <v>0</v>
      </c>
      <c r="F39" s="95">
        <f t="shared" si="0"/>
        <v>0</v>
      </c>
      <c r="G39" s="95">
        <f t="shared" si="1"/>
        <v>3478.26</v>
      </c>
      <c r="H39" s="95">
        <f t="shared" si="2"/>
        <v>0</v>
      </c>
      <c r="I39" s="95">
        <f t="shared" si="3"/>
        <v>3478.26</v>
      </c>
    </row>
    <row r="40" spans="1:9" x14ac:dyDescent="0.25">
      <c r="A40" s="93">
        <v>77800000</v>
      </c>
      <c r="B40" t="s">
        <v>88</v>
      </c>
      <c r="C40" s="94">
        <v>-758.59</v>
      </c>
      <c r="D40" s="94">
        <v>0</v>
      </c>
      <c r="E40" s="94">
        <v>0</v>
      </c>
      <c r="F40" s="95">
        <f t="shared" si="0"/>
        <v>0</v>
      </c>
      <c r="G40" s="95">
        <f t="shared" si="1"/>
        <v>758.59</v>
      </c>
      <c r="H40" s="95">
        <f t="shared" si="2"/>
        <v>0</v>
      </c>
      <c r="I40" s="95">
        <f t="shared" si="3"/>
        <v>758.59</v>
      </c>
    </row>
    <row r="41" spans="1:9" x14ac:dyDescent="0.25">
      <c r="B41" s="96" t="s">
        <v>77</v>
      </c>
      <c r="C41" s="97">
        <f t="shared" ref="C41:I41" si="4">SUM(C9:C40)</f>
        <v>61309.429999999986</v>
      </c>
      <c r="D41" s="97">
        <f t="shared" si="4"/>
        <v>40251.579999999987</v>
      </c>
      <c r="E41" s="97">
        <f t="shared" si="4"/>
        <v>48121.59</v>
      </c>
      <c r="F41" s="97">
        <f t="shared" si="4"/>
        <v>356028.9</v>
      </c>
      <c r="G41" s="97">
        <f t="shared" si="4"/>
        <v>302589.48000000004</v>
      </c>
      <c r="H41" s="97">
        <f t="shared" si="4"/>
        <v>356028.9</v>
      </c>
      <c r="I41" s="97">
        <f t="shared" si="4"/>
        <v>302589.48000000004</v>
      </c>
    </row>
  </sheetData>
  <pageMargins left="0.7" right="0.7" top="0.75" bottom="0.75" header="0.3" footer="0.3"/>
  <pageSetup paperSize="9" scale="73" fitToHeight="10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E2EB-D429-41F5-BD36-50DEAFF576E9}">
  <sheetPr>
    <pageSetUpPr fitToPage="1"/>
  </sheetPr>
  <dimension ref="A1:I42"/>
  <sheetViews>
    <sheetView topLeftCell="A22" workbookViewId="0">
      <pane xSplit="2" topLeftCell="C1" activePane="topRight" state="frozen"/>
      <selection pane="topRight" activeCell="A3" sqref="A3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4" width="9.140625" bestFit="1" customWidth="1"/>
    <col min="5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92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213124.34</v>
      </c>
      <c r="D9" s="94">
        <v>21419.01</v>
      </c>
      <c r="E9" s="94">
        <v>0</v>
      </c>
      <c r="F9" s="95">
        <f t="shared" ref="F9:F41" si="0">IF(C9&gt;0,C9+D9,D9)</f>
        <v>234543.35</v>
      </c>
      <c r="G9" s="95">
        <f t="shared" ref="G9:G41" si="1">IF(C9&lt;0,0-C9+E9,E9)</f>
        <v>0</v>
      </c>
      <c r="H9" s="95">
        <f t="shared" ref="H9:H41" si="2">IF(F9-G9&gt;0,F9-G9,0)</f>
        <v>234543.35</v>
      </c>
      <c r="I9" s="95">
        <f t="shared" ref="I9:I41" si="3">IF(G9-F9&gt;0,G9-F9,0)</f>
        <v>0</v>
      </c>
    </row>
    <row r="10" spans="1:9" x14ac:dyDescent="0.25">
      <c r="A10" s="93">
        <v>60000001</v>
      </c>
      <c r="B10" t="s">
        <v>55</v>
      </c>
      <c r="C10" s="94">
        <v>7889.2</v>
      </c>
      <c r="D10" s="94">
        <v>549.41</v>
      </c>
      <c r="E10" s="94">
        <v>0</v>
      </c>
      <c r="F10" s="95">
        <f t="shared" si="0"/>
        <v>8438.61</v>
      </c>
      <c r="G10" s="95">
        <f t="shared" si="1"/>
        <v>0</v>
      </c>
      <c r="H10" s="95">
        <f t="shared" si="2"/>
        <v>8438.61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2678.68</v>
      </c>
      <c r="D11" s="94">
        <v>0</v>
      </c>
      <c r="E11" s="94">
        <v>0</v>
      </c>
      <c r="F11" s="95">
        <f t="shared" si="0"/>
        <v>2678.68</v>
      </c>
      <c r="G11" s="95">
        <f t="shared" si="1"/>
        <v>0</v>
      </c>
      <c r="H11" s="95">
        <f t="shared" si="2"/>
        <v>2678.68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82.68</v>
      </c>
      <c r="D12" s="94">
        <v>0</v>
      </c>
      <c r="E12" s="94">
        <v>0</v>
      </c>
      <c r="F12" s="95">
        <f t="shared" si="0"/>
        <v>82.68</v>
      </c>
      <c r="G12" s="95">
        <f t="shared" si="1"/>
        <v>0</v>
      </c>
      <c r="H12" s="95">
        <f t="shared" si="2"/>
        <v>82.68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0</v>
      </c>
      <c r="D13" s="94">
        <v>5625.75</v>
      </c>
      <c r="E13" s="94">
        <v>0</v>
      </c>
      <c r="F13" s="95">
        <f t="shared" si="0"/>
        <v>5625.75</v>
      </c>
      <c r="G13" s="95">
        <f t="shared" si="1"/>
        <v>0</v>
      </c>
      <c r="H13" s="95">
        <f t="shared" si="2"/>
        <v>5625.75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-1013.43</v>
      </c>
      <c r="D14" s="94">
        <v>0</v>
      </c>
      <c r="E14" s="94">
        <v>0</v>
      </c>
      <c r="F14" s="95">
        <f t="shared" si="0"/>
        <v>0</v>
      </c>
      <c r="G14" s="95">
        <f t="shared" si="1"/>
        <v>1013.43</v>
      </c>
      <c r="H14" s="95">
        <f t="shared" si="2"/>
        <v>0</v>
      </c>
      <c r="I14" s="95">
        <f t="shared" si="3"/>
        <v>1013.43</v>
      </c>
    </row>
    <row r="15" spans="1:9" x14ac:dyDescent="0.25">
      <c r="A15" s="93">
        <v>62100003</v>
      </c>
      <c r="B15" t="s">
        <v>57</v>
      </c>
      <c r="C15" s="94">
        <v>2310</v>
      </c>
      <c r="D15" s="94">
        <v>330</v>
      </c>
      <c r="E15" s="94">
        <v>0</v>
      </c>
      <c r="F15" s="95">
        <f t="shared" si="0"/>
        <v>2640</v>
      </c>
      <c r="G15" s="95">
        <f t="shared" si="1"/>
        <v>0</v>
      </c>
      <c r="H15" s="95">
        <f t="shared" si="2"/>
        <v>2640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12692.46</v>
      </c>
      <c r="D16" s="94">
        <v>1151.1099999999999</v>
      </c>
      <c r="E16" s="94">
        <v>0</v>
      </c>
      <c r="F16" s="95">
        <f t="shared" si="0"/>
        <v>13843.57</v>
      </c>
      <c r="G16" s="95">
        <f t="shared" si="1"/>
        <v>0</v>
      </c>
      <c r="H16" s="95">
        <f t="shared" si="2"/>
        <v>13843.57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7735.14</v>
      </c>
      <c r="D17" s="94">
        <v>770.85</v>
      </c>
      <c r="E17" s="94">
        <v>0</v>
      </c>
      <c r="F17" s="95">
        <f t="shared" si="0"/>
        <v>8505.99</v>
      </c>
      <c r="G17" s="95">
        <f t="shared" si="1"/>
        <v>0</v>
      </c>
      <c r="H17" s="95">
        <f t="shared" si="2"/>
        <v>8505.99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4791.1099999999997</v>
      </c>
      <c r="D18" s="94">
        <v>250.86</v>
      </c>
      <c r="E18" s="94">
        <v>0</v>
      </c>
      <c r="F18" s="95">
        <f t="shared" si="0"/>
        <v>5041.9699999999993</v>
      </c>
      <c r="G18" s="95">
        <f t="shared" si="1"/>
        <v>0</v>
      </c>
      <c r="H18" s="95">
        <f t="shared" si="2"/>
        <v>5041.9699999999993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580.54999999999995</v>
      </c>
      <c r="D19" s="94">
        <v>165.58</v>
      </c>
      <c r="E19" s="94">
        <v>0</v>
      </c>
      <c r="F19" s="95">
        <f t="shared" si="0"/>
        <v>746.13</v>
      </c>
      <c r="G19" s="95">
        <f t="shared" si="1"/>
        <v>0</v>
      </c>
      <c r="H19" s="95">
        <f t="shared" si="2"/>
        <v>746.13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280.89</v>
      </c>
      <c r="D20" s="94">
        <v>30.21</v>
      </c>
      <c r="E20" s="94">
        <v>0</v>
      </c>
      <c r="F20" s="95">
        <f t="shared" si="0"/>
        <v>311.09999999999997</v>
      </c>
      <c r="G20" s="95">
        <f t="shared" si="1"/>
        <v>0</v>
      </c>
      <c r="H20" s="95">
        <f t="shared" si="2"/>
        <v>311.09999999999997</v>
      </c>
      <c r="I20" s="95">
        <f t="shared" si="3"/>
        <v>0</v>
      </c>
    </row>
    <row r="21" spans="1:9" x14ac:dyDescent="0.25">
      <c r="A21" s="93">
        <v>62700000</v>
      </c>
      <c r="B21" t="s">
        <v>90</v>
      </c>
      <c r="C21" s="94">
        <v>34.409999999999997</v>
      </c>
      <c r="D21" s="94">
        <v>10.59</v>
      </c>
      <c r="E21" s="94">
        <v>0</v>
      </c>
      <c r="F21" s="95">
        <f t="shared" si="0"/>
        <v>45</v>
      </c>
      <c r="G21" s="95">
        <f t="shared" si="1"/>
        <v>0</v>
      </c>
      <c r="H21" s="95">
        <f t="shared" si="2"/>
        <v>45</v>
      </c>
      <c r="I21" s="95">
        <f t="shared" si="3"/>
        <v>0</v>
      </c>
    </row>
    <row r="22" spans="1:9" x14ac:dyDescent="0.25">
      <c r="A22" s="93">
        <v>62800001</v>
      </c>
      <c r="B22" t="s">
        <v>63</v>
      </c>
      <c r="C22" s="94">
        <v>2055.4899999999998</v>
      </c>
      <c r="D22" s="94">
        <v>350.28</v>
      </c>
      <c r="E22" s="94">
        <v>0</v>
      </c>
      <c r="F22" s="95">
        <f t="shared" si="0"/>
        <v>2405.7699999999995</v>
      </c>
      <c r="G22" s="95">
        <f t="shared" si="1"/>
        <v>0</v>
      </c>
      <c r="H22" s="95">
        <f t="shared" si="2"/>
        <v>2405.7699999999995</v>
      </c>
      <c r="I22" s="95">
        <f t="shared" si="3"/>
        <v>0</v>
      </c>
    </row>
    <row r="23" spans="1:9" x14ac:dyDescent="0.25">
      <c r="A23" s="93">
        <v>62800002</v>
      </c>
      <c r="B23" t="s">
        <v>64</v>
      </c>
      <c r="C23" s="94">
        <v>454.7</v>
      </c>
      <c r="D23" s="94">
        <v>0</v>
      </c>
      <c r="E23" s="94">
        <v>0</v>
      </c>
      <c r="F23" s="95">
        <f t="shared" si="0"/>
        <v>454.7</v>
      </c>
      <c r="G23" s="95">
        <f t="shared" si="1"/>
        <v>0</v>
      </c>
      <c r="H23" s="95">
        <f t="shared" si="2"/>
        <v>454.7</v>
      </c>
      <c r="I23" s="95">
        <f t="shared" si="3"/>
        <v>0</v>
      </c>
    </row>
    <row r="24" spans="1:9" x14ac:dyDescent="0.25">
      <c r="A24" s="93">
        <v>62800003</v>
      </c>
      <c r="B24" t="s">
        <v>65</v>
      </c>
      <c r="C24" s="94">
        <v>1560.72</v>
      </c>
      <c r="D24" s="94">
        <v>261.47000000000003</v>
      </c>
      <c r="E24" s="94">
        <v>0</v>
      </c>
      <c r="F24" s="95">
        <f t="shared" si="0"/>
        <v>1822.19</v>
      </c>
      <c r="G24" s="95">
        <f t="shared" si="1"/>
        <v>0</v>
      </c>
      <c r="H24" s="95">
        <f t="shared" si="2"/>
        <v>1822.19</v>
      </c>
      <c r="I24" s="95">
        <f t="shared" si="3"/>
        <v>0</v>
      </c>
    </row>
    <row r="25" spans="1:9" x14ac:dyDescent="0.25">
      <c r="A25" s="93">
        <v>62900000</v>
      </c>
      <c r="B25" t="s">
        <v>66</v>
      </c>
      <c r="C25" s="94">
        <v>6773.62</v>
      </c>
      <c r="D25" s="94">
        <v>1510.83</v>
      </c>
      <c r="E25" s="94">
        <v>0</v>
      </c>
      <c r="F25" s="95">
        <f t="shared" si="0"/>
        <v>8284.4500000000007</v>
      </c>
      <c r="G25" s="95">
        <f t="shared" si="1"/>
        <v>0</v>
      </c>
      <c r="H25" s="95">
        <f t="shared" si="2"/>
        <v>8284.4500000000007</v>
      </c>
      <c r="I25" s="95">
        <f t="shared" si="3"/>
        <v>0</v>
      </c>
    </row>
    <row r="26" spans="1:9" x14ac:dyDescent="0.25">
      <c r="A26" s="93">
        <v>62900001</v>
      </c>
      <c r="B26" t="s">
        <v>67</v>
      </c>
      <c r="C26" s="94">
        <v>114.87</v>
      </c>
      <c r="D26" s="94">
        <v>0</v>
      </c>
      <c r="E26" s="94">
        <v>0</v>
      </c>
      <c r="F26" s="95">
        <f t="shared" si="0"/>
        <v>114.87</v>
      </c>
      <c r="G26" s="95">
        <f t="shared" si="1"/>
        <v>0</v>
      </c>
      <c r="H26" s="95">
        <f t="shared" si="2"/>
        <v>114.87</v>
      </c>
      <c r="I26" s="95">
        <f t="shared" si="3"/>
        <v>0</v>
      </c>
    </row>
    <row r="27" spans="1:9" x14ac:dyDescent="0.25">
      <c r="A27" s="93">
        <v>62900003</v>
      </c>
      <c r="B27" t="s">
        <v>68</v>
      </c>
      <c r="C27" s="94">
        <v>2242.52</v>
      </c>
      <c r="D27" s="94">
        <v>318.2</v>
      </c>
      <c r="E27" s="94">
        <v>0</v>
      </c>
      <c r="F27" s="95">
        <f t="shared" si="0"/>
        <v>2560.7199999999998</v>
      </c>
      <c r="G27" s="95">
        <f t="shared" si="1"/>
        <v>0</v>
      </c>
      <c r="H27" s="95">
        <f t="shared" si="2"/>
        <v>2560.7199999999998</v>
      </c>
      <c r="I27" s="95">
        <f t="shared" si="3"/>
        <v>0</v>
      </c>
    </row>
    <row r="28" spans="1:9" x14ac:dyDescent="0.25">
      <c r="A28" s="93">
        <v>62900009</v>
      </c>
      <c r="B28" t="s">
        <v>69</v>
      </c>
      <c r="C28" s="94">
        <v>1047.8900000000001</v>
      </c>
      <c r="D28" s="94">
        <v>339.8</v>
      </c>
      <c r="E28" s="94">
        <v>0</v>
      </c>
      <c r="F28" s="95">
        <f t="shared" si="0"/>
        <v>1387.69</v>
      </c>
      <c r="G28" s="95">
        <f t="shared" si="1"/>
        <v>0</v>
      </c>
      <c r="H28" s="95">
        <f t="shared" si="2"/>
        <v>1387.69</v>
      </c>
      <c r="I28" s="95">
        <f t="shared" si="3"/>
        <v>0</v>
      </c>
    </row>
    <row r="29" spans="1:9" x14ac:dyDescent="0.25">
      <c r="A29" s="93">
        <v>63100000</v>
      </c>
      <c r="B29" t="s">
        <v>81</v>
      </c>
      <c r="C29" s="94">
        <v>333.3</v>
      </c>
      <c r="D29" s="94">
        <v>0</v>
      </c>
      <c r="E29" s="94">
        <v>0</v>
      </c>
      <c r="F29" s="95">
        <f t="shared" si="0"/>
        <v>333.3</v>
      </c>
      <c r="G29" s="95">
        <f t="shared" si="1"/>
        <v>0</v>
      </c>
      <c r="H29" s="95">
        <f t="shared" si="2"/>
        <v>333.3</v>
      </c>
      <c r="I29" s="95">
        <f t="shared" si="3"/>
        <v>0</v>
      </c>
    </row>
    <row r="30" spans="1:9" x14ac:dyDescent="0.25">
      <c r="A30" s="93">
        <v>64000000</v>
      </c>
      <c r="B30" t="s">
        <v>70</v>
      </c>
      <c r="C30" s="94">
        <v>58489.3</v>
      </c>
      <c r="D30" s="94">
        <v>9254.92</v>
      </c>
      <c r="E30" s="94">
        <v>0</v>
      </c>
      <c r="F30" s="95">
        <f t="shared" si="0"/>
        <v>67744.22</v>
      </c>
      <c r="G30" s="95">
        <f t="shared" si="1"/>
        <v>0</v>
      </c>
      <c r="H30" s="95">
        <f t="shared" si="2"/>
        <v>67744.22</v>
      </c>
      <c r="I30" s="95">
        <f t="shared" si="3"/>
        <v>0</v>
      </c>
    </row>
    <row r="31" spans="1:9" x14ac:dyDescent="0.25">
      <c r="A31" s="93">
        <v>64000001</v>
      </c>
      <c r="B31" t="s">
        <v>71</v>
      </c>
      <c r="C31" s="94">
        <v>1092.6600000000001</v>
      </c>
      <c r="D31" s="94">
        <v>0</v>
      </c>
      <c r="E31" s="94">
        <v>0</v>
      </c>
      <c r="F31" s="95">
        <f t="shared" si="0"/>
        <v>1092.6600000000001</v>
      </c>
      <c r="G31" s="95">
        <f t="shared" si="1"/>
        <v>0</v>
      </c>
      <c r="H31" s="95">
        <f t="shared" si="2"/>
        <v>1092.6600000000001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15422.59</v>
      </c>
      <c r="D32" s="94">
        <v>1931.68</v>
      </c>
      <c r="E32" s="94">
        <v>0</v>
      </c>
      <c r="F32" s="95">
        <f t="shared" si="0"/>
        <v>17354.27</v>
      </c>
      <c r="G32" s="95">
        <f t="shared" si="1"/>
        <v>0</v>
      </c>
      <c r="H32" s="95">
        <f t="shared" si="2"/>
        <v>17354.27</v>
      </c>
      <c r="I32" s="95">
        <f t="shared" si="3"/>
        <v>0</v>
      </c>
    </row>
    <row r="33" spans="1:9" x14ac:dyDescent="0.25">
      <c r="A33" s="93">
        <v>66230000</v>
      </c>
      <c r="B33" t="s">
        <v>82</v>
      </c>
      <c r="C33" s="94">
        <v>220.82</v>
      </c>
      <c r="D33" s="94">
        <v>0</v>
      </c>
      <c r="E33" s="94">
        <v>0</v>
      </c>
      <c r="F33" s="95">
        <f t="shared" si="0"/>
        <v>220.82</v>
      </c>
      <c r="G33" s="95">
        <f t="shared" si="1"/>
        <v>0</v>
      </c>
      <c r="H33" s="95">
        <f t="shared" si="2"/>
        <v>220.82</v>
      </c>
      <c r="I33" s="95">
        <f t="shared" si="3"/>
        <v>0</v>
      </c>
    </row>
    <row r="34" spans="1:9" x14ac:dyDescent="0.25">
      <c r="A34" s="93">
        <v>66230001</v>
      </c>
      <c r="B34" t="s">
        <v>73</v>
      </c>
      <c r="C34" s="94">
        <v>38.81</v>
      </c>
      <c r="D34" s="94">
        <v>0</v>
      </c>
      <c r="E34" s="94">
        <v>0</v>
      </c>
      <c r="F34" s="95">
        <f t="shared" si="0"/>
        <v>38.81</v>
      </c>
      <c r="G34" s="95">
        <f t="shared" si="1"/>
        <v>0</v>
      </c>
      <c r="H34" s="95">
        <f t="shared" si="2"/>
        <v>38.81</v>
      </c>
      <c r="I34" s="95">
        <f t="shared" si="3"/>
        <v>0</v>
      </c>
    </row>
    <row r="35" spans="1:9" x14ac:dyDescent="0.25">
      <c r="A35" s="93">
        <v>66230002</v>
      </c>
      <c r="B35" t="s">
        <v>83</v>
      </c>
      <c r="C35" s="94">
        <v>117.2</v>
      </c>
      <c r="D35" s="94">
        <v>25.89</v>
      </c>
      <c r="E35" s="94">
        <v>0</v>
      </c>
      <c r="F35" s="95">
        <f t="shared" si="0"/>
        <v>143.09</v>
      </c>
      <c r="G35" s="95">
        <f t="shared" si="1"/>
        <v>0</v>
      </c>
      <c r="H35" s="95">
        <f t="shared" si="2"/>
        <v>143.09</v>
      </c>
      <c r="I35" s="95">
        <f t="shared" si="3"/>
        <v>0</v>
      </c>
    </row>
    <row r="36" spans="1:9" x14ac:dyDescent="0.25">
      <c r="A36" s="93">
        <v>66230006</v>
      </c>
      <c r="B36" t="s">
        <v>74</v>
      </c>
      <c r="C36" s="94">
        <v>567.58000000000004</v>
      </c>
      <c r="D36" s="94">
        <v>70.38</v>
      </c>
      <c r="E36" s="94">
        <v>0</v>
      </c>
      <c r="F36" s="95">
        <f t="shared" si="0"/>
        <v>637.96</v>
      </c>
      <c r="G36" s="95">
        <f t="shared" si="1"/>
        <v>0</v>
      </c>
      <c r="H36" s="95">
        <f t="shared" si="2"/>
        <v>637.96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-297330.90000000002</v>
      </c>
      <c r="D37" s="94">
        <v>0</v>
      </c>
      <c r="E37" s="94">
        <v>118210.75</v>
      </c>
      <c r="F37" s="95">
        <f t="shared" si="0"/>
        <v>0</v>
      </c>
      <c r="G37" s="95">
        <f t="shared" si="1"/>
        <v>415541.65</v>
      </c>
      <c r="H37" s="95">
        <f t="shared" si="2"/>
        <v>0</v>
      </c>
      <c r="I37" s="95">
        <f t="shared" si="3"/>
        <v>415541.65</v>
      </c>
    </row>
    <row r="38" spans="1:9" x14ac:dyDescent="0.25">
      <c r="A38" s="93">
        <v>70800000</v>
      </c>
      <c r="B38" t="s">
        <v>76</v>
      </c>
      <c r="C38" s="94">
        <v>13297.37</v>
      </c>
      <c r="D38" s="94">
        <v>0</v>
      </c>
      <c r="E38" s="94">
        <v>0</v>
      </c>
      <c r="F38" s="95">
        <f t="shared" si="0"/>
        <v>13297.37</v>
      </c>
      <c r="G38" s="95">
        <f t="shared" si="1"/>
        <v>0</v>
      </c>
      <c r="H38" s="95">
        <f t="shared" si="2"/>
        <v>13297.37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-8.3000000000000007</v>
      </c>
      <c r="D39" s="94">
        <v>0</v>
      </c>
      <c r="E39" s="94">
        <v>0</v>
      </c>
      <c r="F39" s="95">
        <f t="shared" si="0"/>
        <v>0</v>
      </c>
      <c r="G39" s="95">
        <f t="shared" si="1"/>
        <v>8.3000000000000007</v>
      </c>
      <c r="H39" s="95">
        <f t="shared" si="2"/>
        <v>0</v>
      </c>
      <c r="I39" s="95">
        <f t="shared" si="3"/>
        <v>8.3000000000000007</v>
      </c>
    </row>
    <row r="40" spans="1:9" x14ac:dyDescent="0.25">
      <c r="A40" s="93">
        <v>77100000</v>
      </c>
      <c r="B40" t="s">
        <v>87</v>
      </c>
      <c r="C40" s="94">
        <v>-3478.26</v>
      </c>
      <c r="D40" s="94">
        <v>0</v>
      </c>
      <c r="E40" s="94">
        <v>0</v>
      </c>
      <c r="F40" s="95">
        <f t="shared" si="0"/>
        <v>0</v>
      </c>
      <c r="G40" s="95">
        <f t="shared" si="1"/>
        <v>3478.26</v>
      </c>
      <c r="H40" s="95">
        <f t="shared" si="2"/>
        <v>0</v>
      </c>
      <c r="I40" s="95">
        <f t="shared" si="3"/>
        <v>3478.26</v>
      </c>
    </row>
    <row r="41" spans="1:9" x14ac:dyDescent="0.25">
      <c r="A41" s="93">
        <v>77800000</v>
      </c>
      <c r="B41" t="s">
        <v>88</v>
      </c>
      <c r="C41" s="94">
        <v>-758.59</v>
      </c>
      <c r="D41" s="94">
        <v>0</v>
      </c>
      <c r="E41" s="94">
        <v>3600</v>
      </c>
      <c r="F41" s="95">
        <f t="shared" si="0"/>
        <v>0</v>
      </c>
      <c r="G41" s="95">
        <f t="shared" si="1"/>
        <v>4358.59</v>
      </c>
      <c r="H41" s="95">
        <f t="shared" si="2"/>
        <v>0</v>
      </c>
      <c r="I41" s="95">
        <f t="shared" si="3"/>
        <v>4358.59</v>
      </c>
    </row>
    <row r="42" spans="1:9" x14ac:dyDescent="0.25">
      <c r="B42" s="96" t="s">
        <v>77</v>
      </c>
      <c r="C42" s="97">
        <f t="shared" ref="C42:I42" si="4">SUM(C9:C41)</f>
        <v>53439.420000000013</v>
      </c>
      <c r="D42" s="97">
        <f t="shared" si="4"/>
        <v>44366.819999999992</v>
      </c>
      <c r="E42" s="97">
        <f t="shared" si="4"/>
        <v>121810.75</v>
      </c>
      <c r="F42" s="97">
        <f t="shared" si="4"/>
        <v>400395.72000000003</v>
      </c>
      <c r="G42" s="97">
        <f t="shared" si="4"/>
        <v>424400.23000000004</v>
      </c>
      <c r="H42" s="97">
        <f t="shared" si="4"/>
        <v>400395.72000000003</v>
      </c>
      <c r="I42" s="97">
        <f t="shared" si="4"/>
        <v>424400.23000000004</v>
      </c>
    </row>
  </sheetData>
  <pageMargins left="0.7" right="0.7" top="0.75" bottom="0.75" header="0.3" footer="0.3"/>
  <pageSetup paperSize="9" scale="73" fitToHeight="10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35FCA-1B6A-4CEA-8B06-9EDA40690719}">
  <sheetPr>
    <pageSetUpPr fitToPage="1"/>
  </sheetPr>
  <dimension ref="A1:I47"/>
  <sheetViews>
    <sheetView zoomScale="120" zoomScaleNormal="120" workbookViewId="0">
      <pane xSplit="2" topLeftCell="C1" activePane="topRight" state="frozen"/>
      <selection pane="topRight" activeCell="A3" sqref="A3"/>
    </sheetView>
  </sheetViews>
  <sheetFormatPr baseColWidth="10" defaultRowHeight="15" x14ac:dyDescent="0.25"/>
  <cols>
    <col min="1" max="1" width="40.5703125" bestFit="1" customWidth="1"/>
    <col min="2" max="2" width="35.140625" bestFit="1" customWidth="1"/>
    <col min="3" max="3" width="12.28515625" bestFit="1" customWidth="1"/>
    <col min="4" max="5" width="9.85546875" bestFit="1" customWidth="1"/>
    <col min="6" max="7" width="10.85546875" bestFit="1" customWidth="1"/>
    <col min="8" max="8" width="13.28515625" bestFit="1" customWidth="1"/>
    <col min="9" max="9" width="14.8554687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95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234543.35</v>
      </c>
      <c r="D9" s="94">
        <v>3697.21</v>
      </c>
      <c r="E9" s="94">
        <v>0</v>
      </c>
      <c r="F9" s="95">
        <f t="shared" ref="F9:F42" si="0">IF(C9&gt;0,C9+D9,D9)</f>
        <v>238240.56</v>
      </c>
      <c r="G9" s="95">
        <f t="shared" ref="G9:G42" si="1">IF(C9&lt;0,0-C9+E9,E9)</f>
        <v>0</v>
      </c>
      <c r="H9" s="95">
        <f t="shared" ref="H9:H42" si="2">IF(F9-G9&gt;0,F9-G9,0)</f>
        <v>238240.56</v>
      </c>
      <c r="I9" s="95">
        <f t="shared" ref="I9:I42" si="3">IF(G9-F9&gt;0,G9-F9,0)</f>
        <v>0</v>
      </c>
    </row>
    <row r="10" spans="1:9" x14ac:dyDescent="0.25">
      <c r="A10" s="93">
        <v>60000001</v>
      </c>
      <c r="B10" t="s">
        <v>55</v>
      </c>
      <c r="C10" s="94">
        <v>8438.61</v>
      </c>
      <c r="D10" s="94">
        <v>-11.86</v>
      </c>
      <c r="E10" s="94">
        <v>0</v>
      </c>
      <c r="F10" s="95">
        <f t="shared" si="0"/>
        <v>8426.75</v>
      </c>
      <c r="G10" s="95">
        <f t="shared" si="1"/>
        <v>0</v>
      </c>
      <c r="H10" s="95">
        <f t="shared" si="2"/>
        <v>8426.75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2678.68</v>
      </c>
      <c r="D11" s="94">
        <v>0.64</v>
      </c>
      <c r="E11" s="94">
        <v>0</v>
      </c>
      <c r="F11" s="95">
        <f t="shared" si="0"/>
        <v>2679.3199999999997</v>
      </c>
      <c r="G11" s="95">
        <f t="shared" si="1"/>
        <v>0</v>
      </c>
      <c r="H11" s="95">
        <f t="shared" si="2"/>
        <v>2679.3199999999997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82.68</v>
      </c>
      <c r="D12" s="94">
        <v>44.04</v>
      </c>
      <c r="E12" s="94">
        <v>0</v>
      </c>
      <c r="F12" s="95">
        <f t="shared" si="0"/>
        <v>126.72</v>
      </c>
      <c r="G12" s="95">
        <f t="shared" si="1"/>
        <v>0</v>
      </c>
      <c r="H12" s="95">
        <f t="shared" si="2"/>
        <v>126.72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5625.75</v>
      </c>
      <c r="D13" s="94">
        <v>0</v>
      </c>
      <c r="E13" s="94">
        <v>0</v>
      </c>
      <c r="F13" s="95">
        <f t="shared" si="0"/>
        <v>5625.75</v>
      </c>
      <c r="G13" s="95">
        <f t="shared" si="1"/>
        <v>0</v>
      </c>
      <c r="H13" s="95">
        <f t="shared" si="2"/>
        <v>5625.75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-1013.43</v>
      </c>
      <c r="D14" s="94">
        <v>0</v>
      </c>
      <c r="E14" s="94">
        <v>0</v>
      </c>
      <c r="F14" s="95">
        <f t="shared" si="0"/>
        <v>0</v>
      </c>
      <c r="G14" s="95">
        <f t="shared" si="1"/>
        <v>1013.43</v>
      </c>
      <c r="H14" s="95">
        <f t="shared" si="2"/>
        <v>0</v>
      </c>
      <c r="I14" s="95">
        <f t="shared" si="3"/>
        <v>1013.43</v>
      </c>
    </row>
    <row r="15" spans="1:9" x14ac:dyDescent="0.25">
      <c r="A15" s="93">
        <v>62100003</v>
      </c>
      <c r="B15" t="s">
        <v>57</v>
      </c>
      <c r="C15" s="94">
        <v>2640</v>
      </c>
      <c r="D15" s="94">
        <v>330</v>
      </c>
      <c r="E15" s="94">
        <v>0</v>
      </c>
      <c r="F15" s="95">
        <f t="shared" si="0"/>
        <v>2970</v>
      </c>
      <c r="G15" s="95">
        <f t="shared" si="1"/>
        <v>0</v>
      </c>
      <c r="H15" s="95">
        <f t="shared" si="2"/>
        <v>2970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13843.57</v>
      </c>
      <c r="D16" s="94">
        <v>4778.59</v>
      </c>
      <c r="E16" s="94">
        <v>0</v>
      </c>
      <c r="F16" s="95">
        <f t="shared" si="0"/>
        <v>18622.16</v>
      </c>
      <c r="G16" s="95">
        <f t="shared" si="1"/>
        <v>0</v>
      </c>
      <c r="H16" s="95">
        <f t="shared" si="2"/>
        <v>18622.16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8505.99</v>
      </c>
      <c r="D17" s="94">
        <v>767.85</v>
      </c>
      <c r="E17" s="94">
        <v>0</v>
      </c>
      <c r="F17" s="95">
        <f t="shared" si="0"/>
        <v>9273.84</v>
      </c>
      <c r="G17" s="95">
        <f t="shared" si="1"/>
        <v>0</v>
      </c>
      <c r="H17" s="95">
        <f t="shared" si="2"/>
        <v>9273.84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5041.97</v>
      </c>
      <c r="D18" s="94">
        <v>1490.51</v>
      </c>
      <c r="E18" s="94">
        <v>0</v>
      </c>
      <c r="F18" s="95">
        <f t="shared" si="0"/>
        <v>6532.4800000000005</v>
      </c>
      <c r="G18" s="95">
        <f t="shared" si="1"/>
        <v>0</v>
      </c>
      <c r="H18" s="95">
        <f t="shared" si="2"/>
        <v>6532.4800000000005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746.13</v>
      </c>
      <c r="D19" s="94">
        <v>6.99</v>
      </c>
      <c r="E19" s="94">
        <v>0</v>
      </c>
      <c r="F19" s="95">
        <f t="shared" si="0"/>
        <v>753.12</v>
      </c>
      <c r="G19" s="95">
        <f t="shared" si="1"/>
        <v>0</v>
      </c>
      <c r="H19" s="95">
        <f t="shared" si="2"/>
        <v>753.12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311.10000000000002</v>
      </c>
      <c r="D20" s="94">
        <v>56.39</v>
      </c>
      <c r="E20" s="94">
        <v>0</v>
      </c>
      <c r="F20" s="95">
        <f t="shared" si="0"/>
        <v>367.49</v>
      </c>
      <c r="G20" s="95">
        <f t="shared" si="1"/>
        <v>0</v>
      </c>
      <c r="H20" s="95">
        <f t="shared" si="2"/>
        <v>367.49</v>
      </c>
      <c r="I20" s="95">
        <f t="shared" si="3"/>
        <v>0</v>
      </c>
    </row>
    <row r="21" spans="1:9" x14ac:dyDescent="0.25">
      <c r="A21" s="93">
        <v>62700000</v>
      </c>
      <c r="B21" t="s">
        <v>90</v>
      </c>
      <c r="C21" s="94">
        <v>45</v>
      </c>
      <c r="D21" s="94">
        <v>10</v>
      </c>
      <c r="E21" s="94">
        <v>0</v>
      </c>
      <c r="F21" s="95">
        <f t="shared" si="0"/>
        <v>55</v>
      </c>
      <c r="G21" s="95">
        <f t="shared" si="1"/>
        <v>0</v>
      </c>
      <c r="H21" s="95">
        <f t="shared" si="2"/>
        <v>55</v>
      </c>
      <c r="I21" s="95">
        <f t="shared" si="3"/>
        <v>0</v>
      </c>
    </row>
    <row r="22" spans="1:9" x14ac:dyDescent="0.25">
      <c r="A22" s="93">
        <v>62800001</v>
      </c>
      <c r="B22" t="s">
        <v>63</v>
      </c>
      <c r="C22" s="94">
        <v>2405.77</v>
      </c>
      <c r="D22" s="94">
        <v>229.01</v>
      </c>
      <c r="E22" s="94">
        <v>0</v>
      </c>
      <c r="F22" s="95">
        <f t="shared" si="0"/>
        <v>2634.7799999999997</v>
      </c>
      <c r="G22" s="95">
        <f t="shared" si="1"/>
        <v>0</v>
      </c>
      <c r="H22" s="95">
        <f t="shared" si="2"/>
        <v>2634.7799999999997</v>
      </c>
      <c r="I22" s="95">
        <f t="shared" si="3"/>
        <v>0</v>
      </c>
    </row>
    <row r="23" spans="1:9" x14ac:dyDescent="0.25">
      <c r="A23" s="93">
        <v>62800002</v>
      </c>
      <c r="B23" t="s">
        <v>64</v>
      </c>
      <c r="C23" s="94">
        <v>454.7</v>
      </c>
      <c r="D23" s="94">
        <v>101.37</v>
      </c>
      <c r="E23" s="94">
        <v>0</v>
      </c>
      <c r="F23" s="95">
        <f t="shared" si="0"/>
        <v>556.06999999999994</v>
      </c>
      <c r="G23" s="95">
        <f t="shared" si="1"/>
        <v>0</v>
      </c>
      <c r="H23" s="95">
        <f t="shared" si="2"/>
        <v>556.06999999999994</v>
      </c>
      <c r="I23" s="95">
        <f t="shared" si="3"/>
        <v>0</v>
      </c>
    </row>
    <row r="24" spans="1:9" x14ac:dyDescent="0.25">
      <c r="A24" s="93">
        <v>62800003</v>
      </c>
      <c r="B24" t="s">
        <v>65</v>
      </c>
      <c r="C24" s="94">
        <v>1822.19</v>
      </c>
      <c r="D24" s="94">
        <v>323.26</v>
      </c>
      <c r="E24" s="94">
        <v>0</v>
      </c>
      <c r="F24" s="95">
        <f t="shared" si="0"/>
        <v>2145.4499999999998</v>
      </c>
      <c r="G24" s="95">
        <f t="shared" si="1"/>
        <v>0</v>
      </c>
      <c r="H24" s="95">
        <f t="shared" si="2"/>
        <v>2145.4499999999998</v>
      </c>
      <c r="I24" s="95">
        <f t="shared" si="3"/>
        <v>0</v>
      </c>
    </row>
    <row r="25" spans="1:9" x14ac:dyDescent="0.25">
      <c r="A25" s="93">
        <v>62900000</v>
      </c>
      <c r="B25" t="s">
        <v>66</v>
      </c>
      <c r="C25" s="94">
        <v>8284.4500000000007</v>
      </c>
      <c r="D25" s="94">
        <v>740.55</v>
      </c>
      <c r="E25" s="94">
        <v>0</v>
      </c>
      <c r="F25" s="95">
        <f t="shared" si="0"/>
        <v>9025</v>
      </c>
      <c r="G25" s="95">
        <f t="shared" si="1"/>
        <v>0</v>
      </c>
      <c r="H25" s="95">
        <f t="shared" si="2"/>
        <v>9025</v>
      </c>
      <c r="I25" s="95">
        <f t="shared" si="3"/>
        <v>0</v>
      </c>
    </row>
    <row r="26" spans="1:9" x14ac:dyDescent="0.25">
      <c r="A26" s="93">
        <v>62900001</v>
      </c>
      <c r="B26" t="s">
        <v>67</v>
      </c>
      <c r="C26" s="94">
        <v>114.87</v>
      </c>
      <c r="D26" s="94">
        <v>30.78</v>
      </c>
      <c r="E26" s="94">
        <v>0</v>
      </c>
      <c r="F26" s="95">
        <f t="shared" si="0"/>
        <v>145.65</v>
      </c>
      <c r="G26" s="95">
        <f t="shared" si="1"/>
        <v>0</v>
      </c>
      <c r="H26" s="95">
        <f t="shared" si="2"/>
        <v>145.65</v>
      </c>
      <c r="I26" s="95">
        <f t="shared" si="3"/>
        <v>0</v>
      </c>
    </row>
    <row r="27" spans="1:9" x14ac:dyDescent="0.25">
      <c r="A27" s="93">
        <v>62900003</v>
      </c>
      <c r="B27" t="s">
        <v>68</v>
      </c>
      <c r="C27" s="94">
        <v>2560.7199999999998</v>
      </c>
      <c r="D27" s="94">
        <v>301.87</v>
      </c>
      <c r="E27" s="94">
        <v>0</v>
      </c>
      <c r="F27" s="95">
        <f t="shared" si="0"/>
        <v>2862.5899999999997</v>
      </c>
      <c r="G27" s="95">
        <f t="shared" si="1"/>
        <v>0</v>
      </c>
      <c r="H27" s="95">
        <f t="shared" si="2"/>
        <v>2862.5899999999997</v>
      </c>
      <c r="I27" s="95">
        <f t="shared" si="3"/>
        <v>0</v>
      </c>
    </row>
    <row r="28" spans="1:9" x14ac:dyDescent="0.25">
      <c r="A28" s="93">
        <v>62900009</v>
      </c>
      <c r="B28" t="s">
        <v>69</v>
      </c>
      <c r="C28" s="94">
        <v>1387.69</v>
      </c>
      <c r="D28" s="94">
        <v>1164.97</v>
      </c>
      <c r="E28" s="94">
        <v>0</v>
      </c>
      <c r="F28" s="95">
        <f t="shared" si="0"/>
        <v>2552.66</v>
      </c>
      <c r="G28" s="95">
        <f t="shared" si="1"/>
        <v>0</v>
      </c>
      <c r="H28" s="95">
        <f t="shared" si="2"/>
        <v>2552.66</v>
      </c>
      <c r="I28" s="95">
        <f t="shared" si="3"/>
        <v>0</v>
      </c>
    </row>
    <row r="29" spans="1:9" x14ac:dyDescent="0.25">
      <c r="A29" s="93">
        <v>63100000</v>
      </c>
      <c r="B29" t="s">
        <v>81</v>
      </c>
      <c r="C29" s="94">
        <v>333.3</v>
      </c>
      <c r="D29" s="94">
        <v>3199.46</v>
      </c>
      <c r="E29" s="94">
        <v>0</v>
      </c>
      <c r="F29" s="95">
        <f t="shared" si="0"/>
        <v>3532.76</v>
      </c>
      <c r="G29" s="95">
        <f t="shared" si="1"/>
        <v>0</v>
      </c>
      <c r="H29" s="95">
        <f t="shared" si="2"/>
        <v>3532.76</v>
      </c>
      <c r="I29" s="95">
        <f t="shared" si="3"/>
        <v>0</v>
      </c>
    </row>
    <row r="30" spans="1:9" x14ac:dyDescent="0.25">
      <c r="A30" s="93">
        <v>64000000</v>
      </c>
      <c r="B30" t="s">
        <v>70</v>
      </c>
      <c r="C30" s="94">
        <v>67744.22</v>
      </c>
      <c r="D30" s="94">
        <v>11247.33</v>
      </c>
      <c r="E30" s="94">
        <v>0</v>
      </c>
      <c r="F30" s="95">
        <f t="shared" si="0"/>
        <v>78991.55</v>
      </c>
      <c r="G30" s="95">
        <f t="shared" si="1"/>
        <v>0</v>
      </c>
      <c r="H30" s="95">
        <f t="shared" si="2"/>
        <v>78991.55</v>
      </c>
      <c r="I30" s="95">
        <f t="shared" si="3"/>
        <v>0</v>
      </c>
    </row>
    <row r="31" spans="1:9" x14ac:dyDescent="0.25">
      <c r="A31" s="93">
        <v>64000001</v>
      </c>
      <c r="B31" t="s">
        <v>71</v>
      </c>
      <c r="C31" s="94">
        <v>1092.6600000000001</v>
      </c>
      <c r="D31" s="94">
        <v>273.16000000000003</v>
      </c>
      <c r="E31" s="94">
        <v>0</v>
      </c>
      <c r="F31" s="95">
        <f t="shared" si="0"/>
        <v>1365.8200000000002</v>
      </c>
      <c r="G31" s="95">
        <f t="shared" si="1"/>
        <v>0</v>
      </c>
      <c r="H31" s="95">
        <f t="shared" si="2"/>
        <v>1365.8200000000002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17354.27</v>
      </c>
      <c r="D32" s="94">
        <v>1922.84</v>
      </c>
      <c r="E32" s="94">
        <v>0</v>
      </c>
      <c r="F32" s="95">
        <f t="shared" si="0"/>
        <v>19277.11</v>
      </c>
      <c r="G32" s="95">
        <f t="shared" si="1"/>
        <v>0</v>
      </c>
      <c r="H32" s="95">
        <f t="shared" si="2"/>
        <v>19277.11</v>
      </c>
      <c r="I32" s="95">
        <f t="shared" si="3"/>
        <v>0</v>
      </c>
    </row>
    <row r="33" spans="1:9" x14ac:dyDescent="0.25">
      <c r="A33" s="93">
        <v>66200000</v>
      </c>
      <c r="B33" t="s">
        <v>96</v>
      </c>
      <c r="C33" s="94">
        <v>0</v>
      </c>
      <c r="D33" s="94">
        <v>11.15</v>
      </c>
      <c r="E33" s="94">
        <v>0</v>
      </c>
      <c r="F33" s="95">
        <f t="shared" si="0"/>
        <v>11.15</v>
      </c>
      <c r="G33" s="95">
        <f t="shared" si="1"/>
        <v>0</v>
      </c>
      <c r="H33" s="95">
        <f t="shared" si="2"/>
        <v>11.15</v>
      </c>
      <c r="I33" s="95">
        <f t="shared" si="3"/>
        <v>0</v>
      </c>
    </row>
    <row r="34" spans="1:9" x14ac:dyDescent="0.25">
      <c r="A34" s="93">
        <v>66230000</v>
      </c>
      <c r="B34" t="s">
        <v>82</v>
      </c>
      <c r="C34" s="94">
        <v>220.82</v>
      </c>
      <c r="D34" s="94">
        <v>0</v>
      </c>
      <c r="E34" s="94">
        <v>0</v>
      </c>
      <c r="F34" s="95">
        <f t="shared" si="0"/>
        <v>220.82</v>
      </c>
      <c r="G34" s="95">
        <f t="shared" si="1"/>
        <v>0</v>
      </c>
      <c r="H34" s="95">
        <f t="shared" si="2"/>
        <v>220.82</v>
      </c>
      <c r="I34" s="95">
        <f t="shared" si="3"/>
        <v>0</v>
      </c>
    </row>
    <row r="35" spans="1:9" x14ac:dyDescent="0.25">
      <c r="A35" s="93">
        <v>66230001</v>
      </c>
      <c r="B35" t="s">
        <v>73</v>
      </c>
      <c r="C35" s="94">
        <v>38.81</v>
      </c>
      <c r="D35" s="94">
        <v>0</v>
      </c>
      <c r="E35" s="94">
        <v>0</v>
      </c>
      <c r="F35" s="95">
        <f t="shared" si="0"/>
        <v>38.81</v>
      </c>
      <c r="G35" s="95">
        <f t="shared" si="1"/>
        <v>0</v>
      </c>
      <c r="H35" s="95">
        <f t="shared" si="2"/>
        <v>38.81</v>
      </c>
      <c r="I35" s="95">
        <f t="shared" si="3"/>
        <v>0</v>
      </c>
    </row>
    <row r="36" spans="1:9" x14ac:dyDescent="0.25">
      <c r="A36" s="93">
        <v>66230002</v>
      </c>
      <c r="B36" t="s">
        <v>83</v>
      </c>
      <c r="C36" s="94">
        <v>143.09</v>
      </c>
      <c r="D36" s="94">
        <v>25.44</v>
      </c>
      <c r="E36" s="94">
        <v>0</v>
      </c>
      <c r="F36" s="95">
        <f t="shared" si="0"/>
        <v>168.53</v>
      </c>
      <c r="G36" s="95">
        <f t="shared" si="1"/>
        <v>0</v>
      </c>
      <c r="H36" s="95">
        <f t="shared" si="2"/>
        <v>168.53</v>
      </c>
      <c r="I36" s="95">
        <f t="shared" si="3"/>
        <v>0</v>
      </c>
    </row>
    <row r="37" spans="1:9" x14ac:dyDescent="0.25">
      <c r="A37" s="93">
        <v>66230006</v>
      </c>
      <c r="B37" t="s">
        <v>74</v>
      </c>
      <c r="C37" s="94">
        <v>637.96</v>
      </c>
      <c r="D37" s="94">
        <v>67.67</v>
      </c>
      <c r="E37" s="94">
        <v>0</v>
      </c>
      <c r="F37" s="95">
        <f t="shared" si="0"/>
        <v>705.63</v>
      </c>
      <c r="G37" s="95">
        <f t="shared" si="1"/>
        <v>0</v>
      </c>
      <c r="H37" s="95">
        <f t="shared" si="2"/>
        <v>705.63</v>
      </c>
      <c r="I37" s="95">
        <f t="shared" si="3"/>
        <v>0</v>
      </c>
    </row>
    <row r="38" spans="1:9" x14ac:dyDescent="0.25">
      <c r="A38" s="93">
        <v>70000000</v>
      </c>
      <c r="B38" t="s">
        <v>75</v>
      </c>
      <c r="C38" s="94">
        <v>-415541.65</v>
      </c>
      <c r="D38" s="94">
        <v>0</v>
      </c>
      <c r="E38" s="94">
        <v>24439.73</v>
      </c>
      <c r="F38" s="95">
        <f t="shared" si="0"/>
        <v>0</v>
      </c>
      <c r="G38" s="95">
        <f t="shared" si="1"/>
        <v>439981.38</v>
      </c>
      <c r="H38" s="95">
        <f t="shared" si="2"/>
        <v>0</v>
      </c>
      <c r="I38" s="95">
        <f t="shared" si="3"/>
        <v>439981.38</v>
      </c>
    </row>
    <row r="39" spans="1:9" x14ac:dyDescent="0.25">
      <c r="A39" s="93">
        <v>70800000</v>
      </c>
      <c r="B39" t="s">
        <v>76</v>
      </c>
      <c r="C39" s="94">
        <v>13297.37</v>
      </c>
      <c r="D39" s="94">
        <v>48.28</v>
      </c>
      <c r="E39" s="94">
        <v>0</v>
      </c>
      <c r="F39" s="95">
        <f t="shared" si="0"/>
        <v>13345.650000000001</v>
      </c>
      <c r="G39" s="95">
        <f t="shared" si="1"/>
        <v>0</v>
      </c>
      <c r="H39" s="95">
        <f t="shared" si="2"/>
        <v>13345.650000000001</v>
      </c>
      <c r="I39" s="95">
        <f t="shared" si="3"/>
        <v>0</v>
      </c>
    </row>
    <row r="40" spans="1:9" x14ac:dyDescent="0.25">
      <c r="A40" s="93">
        <v>76900000</v>
      </c>
      <c r="B40" t="s">
        <v>84</v>
      </c>
      <c r="C40" s="94">
        <v>-8.3000000000000007</v>
      </c>
      <c r="D40" s="94">
        <v>0</v>
      </c>
      <c r="E40" s="94">
        <v>0</v>
      </c>
      <c r="F40" s="95">
        <f t="shared" si="0"/>
        <v>0</v>
      </c>
      <c r="G40" s="95">
        <f t="shared" si="1"/>
        <v>8.3000000000000007</v>
      </c>
      <c r="H40" s="95">
        <f t="shared" si="2"/>
        <v>0</v>
      </c>
      <c r="I40" s="95">
        <f t="shared" si="3"/>
        <v>8.3000000000000007</v>
      </c>
    </row>
    <row r="41" spans="1:9" x14ac:dyDescent="0.25">
      <c r="A41" s="93">
        <v>77100000</v>
      </c>
      <c r="B41" t="s">
        <v>87</v>
      </c>
      <c r="C41" s="94">
        <v>-3478.26</v>
      </c>
      <c r="D41" s="94">
        <v>0</v>
      </c>
      <c r="E41" s="94">
        <v>0</v>
      </c>
      <c r="F41" s="95">
        <f t="shared" si="0"/>
        <v>0</v>
      </c>
      <c r="G41" s="95">
        <f t="shared" si="1"/>
        <v>3478.26</v>
      </c>
      <c r="H41" s="95">
        <f t="shared" si="2"/>
        <v>0</v>
      </c>
      <c r="I41" s="95">
        <f t="shared" si="3"/>
        <v>3478.26</v>
      </c>
    </row>
    <row r="42" spans="1:9" x14ac:dyDescent="0.25">
      <c r="A42" s="93">
        <v>77800000</v>
      </c>
      <c r="B42" t="s">
        <v>88</v>
      </c>
      <c r="C42" s="94">
        <v>-4358.59</v>
      </c>
      <c r="D42" s="94">
        <v>0</v>
      </c>
      <c r="E42" s="94">
        <v>100</v>
      </c>
      <c r="F42" s="95">
        <f t="shared" si="0"/>
        <v>0</v>
      </c>
      <c r="G42" s="95">
        <f t="shared" si="1"/>
        <v>4458.59</v>
      </c>
      <c r="H42" s="95">
        <f t="shared" si="2"/>
        <v>0</v>
      </c>
      <c r="I42" s="95">
        <f t="shared" si="3"/>
        <v>4458.59</v>
      </c>
    </row>
    <row r="43" spans="1:9" x14ac:dyDescent="0.25">
      <c r="B43" s="96" t="s">
        <v>77</v>
      </c>
      <c r="C43" s="97">
        <f t="shared" ref="C43:I43" si="4">SUM(C9:C42)</f>
        <v>-24004.510000000038</v>
      </c>
      <c r="D43" s="97">
        <f t="shared" si="4"/>
        <v>30857.499999999996</v>
      </c>
      <c r="E43" s="97">
        <f t="shared" si="4"/>
        <v>24539.73</v>
      </c>
      <c r="F43" s="97">
        <f t="shared" si="4"/>
        <v>431253.22000000015</v>
      </c>
      <c r="G43" s="97">
        <f t="shared" si="4"/>
        <v>448939.96</v>
      </c>
      <c r="H43" s="97">
        <f t="shared" si="4"/>
        <v>431253.22000000015</v>
      </c>
      <c r="I43" s="97">
        <f t="shared" si="4"/>
        <v>448939.96</v>
      </c>
    </row>
    <row r="47" spans="1:9" x14ac:dyDescent="0.25">
      <c r="D47" t="s">
        <v>97</v>
      </c>
      <c r="E47" t="s">
        <v>98</v>
      </c>
    </row>
  </sheetData>
  <pageMargins left="0.7" right="0.7" top="0.75" bottom="0.75" header="0.3" footer="0.3"/>
  <pageSetup paperSize="9" scale="73" fitToHeight="10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B110-B7A7-41FE-8A6A-8DCB1AD5652C}">
  <sheetPr>
    <tabColor theme="9" tint="0.59999389629810485"/>
  </sheetPr>
  <dimension ref="A1:I43"/>
  <sheetViews>
    <sheetView workbookViewId="0">
      <selection activeCell="A3" sqref="A3"/>
    </sheetView>
  </sheetViews>
  <sheetFormatPr baseColWidth="10" defaultRowHeight="15" x14ac:dyDescent="0.25"/>
  <cols>
    <col min="1" max="1" width="40.5703125" bestFit="1" customWidth="1"/>
    <col min="2" max="2" width="35.140625" bestFit="1" customWidth="1"/>
    <col min="3" max="3" width="12.28515625" bestFit="1" customWidth="1"/>
    <col min="4" max="5" width="9.85546875" bestFit="1" customWidth="1"/>
    <col min="6" max="7" width="10.85546875" bestFit="1" customWidth="1"/>
    <col min="8" max="8" width="13.28515625" bestFit="1" customWidth="1"/>
    <col min="9" max="9" width="14.8554687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95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/>
      <c r="E7" s="85"/>
      <c r="F7" s="86"/>
      <c r="G7" s="86"/>
      <c r="H7" s="88"/>
      <c r="I7" s="86"/>
    </row>
    <row r="8" spans="1:9" ht="16.5" thickTop="1" thickBot="1" x14ac:dyDescent="0.3">
      <c r="A8" s="89" t="s">
        <v>47</v>
      </c>
      <c r="B8" s="90" t="s">
        <v>48</v>
      </c>
      <c r="C8" s="91"/>
      <c r="D8" s="91"/>
      <c r="E8" s="91"/>
      <c r="F8" s="92"/>
      <c r="G8" s="92"/>
      <c r="H8" s="92"/>
      <c r="I8" s="92"/>
    </row>
    <row r="9" spans="1:9" ht="15.75" thickTop="1" x14ac:dyDescent="0.25">
      <c r="A9" s="93">
        <v>60000000</v>
      </c>
      <c r="B9" t="s">
        <v>54</v>
      </c>
      <c r="C9" s="94"/>
      <c r="D9" s="94"/>
      <c r="E9" s="94"/>
      <c r="F9" s="95"/>
      <c r="G9" s="95"/>
      <c r="H9" s="95"/>
      <c r="I9" s="95"/>
    </row>
    <row r="10" spans="1:9" x14ac:dyDescent="0.25">
      <c r="A10" s="93">
        <v>60000001</v>
      </c>
      <c r="B10" t="s">
        <v>55</v>
      </c>
      <c r="C10" s="94"/>
      <c r="D10" s="94"/>
      <c r="E10" s="94"/>
      <c r="F10" s="95"/>
      <c r="G10" s="95"/>
      <c r="H10" s="95"/>
      <c r="I10" s="95"/>
    </row>
    <row r="11" spans="1:9" x14ac:dyDescent="0.25">
      <c r="A11" s="93">
        <v>60000002</v>
      </c>
      <c r="B11" t="s">
        <v>56</v>
      </c>
      <c r="C11" s="94"/>
      <c r="D11" s="94"/>
      <c r="E11" s="94"/>
      <c r="F11" s="95"/>
      <c r="G11" s="95"/>
      <c r="H11" s="95"/>
      <c r="I11" s="95"/>
    </row>
    <row r="12" spans="1:9" x14ac:dyDescent="0.25">
      <c r="A12" s="93">
        <v>60200000</v>
      </c>
      <c r="B12" t="s">
        <v>79</v>
      </c>
      <c r="C12" s="94"/>
      <c r="D12" s="94"/>
      <c r="E12" s="94"/>
      <c r="F12" s="95"/>
      <c r="G12" s="95"/>
      <c r="H12" s="95"/>
      <c r="I12" s="95"/>
    </row>
    <row r="13" spans="1:9" x14ac:dyDescent="0.25">
      <c r="A13" s="93">
        <v>60700000</v>
      </c>
      <c r="B13" t="s">
        <v>93</v>
      </c>
      <c r="C13" s="94"/>
      <c r="D13" s="94"/>
      <c r="E13" s="94"/>
      <c r="F13" s="95"/>
      <c r="G13" s="95"/>
      <c r="H13" s="95"/>
      <c r="I13" s="95"/>
    </row>
    <row r="14" spans="1:9" x14ac:dyDescent="0.25">
      <c r="A14" s="93">
        <v>60800000</v>
      </c>
      <c r="B14" t="s">
        <v>80</v>
      </c>
      <c r="C14" s="94"/>
      <c r="D14" s="94"/>
      <c r="E14" s="94"/>
      <c r="F14" s="95"/>
      <c r="G14" s="95"/>
      <c r="H14" s="95"/>
      <c r="I14" s="95"/>
    </row>
    <row r="15" spans="1:9" x14ac:dyDescent="0.25">
      <c r="A15" s="93">
        <v>62100003</v>
      </c>
      <c r="B15" t="s">
        <v>57</v>
      </c>
      <c r="C15" s="94"/>
      <c r="D15" s="94"/>
      <c r="E15" s="94"/>
      <c r="F15" s="95"/>
      <c r="G15" s="95"/>
      <c r="H15" s="95"/>
      <c r="I15" s="95"/>
    </row>
    <row r="16" spans="1:9" x14ac:dyDescent="0.25">
      <c r="A16" s="93">
        <v>62200000</v>
      </c>
      <c r="B16" t="s">
        <v>58</v>
      </c>
      <c r="C16" s="94"/>
      <c r="D16" s="94"/>
      <c r="E16" s="94"/>
      <c r="F16" s="95"/>
      <c r="G16" s="95"/>
      <c r="H16" s="95"/>
      <c r="I16" s="95"/>
    </row>
    <row r="17" spans="1:9" x14ac:dyDescent="0.25">
      <c r="A17" s="93">
        <v>62300000</v>
      </c>
      <c r="B17" t="s">
        <v>59</v>
      </c>
      <c r="C17" s="94"/>
      <c r="D17" s="94"/>
      <c r="E17" s="94"/>
      <c r="F17" s="95"/>
      <c r="G17" s="95"/>
      <c r="H17" s="95"/>
      <c r="I17" s="95"/>
    </row>
    <row r="18" spans="1:9" x14ac:dyDescent="0.25">
      <c r="A18" s="93">
        <v>62500000</v>
      </c>
      <c r="B18" t="s">
        <v>60</v>
      </c>
      <c r="C18" s="94"/>
      <c r="D18" s="94"/>
      <c r="E18" s="94"/>
      <c r="F18" s="95"/>
      <c r="G18" s="95"/>
      <c r="H18" s="95"/>
      <c r="I18" s="95"/>
    </row>
    <row r="19" spans="1:9" x14ac:dyDescent="0.25">
      <c r="A19" s="93">
        <v>62600002</v>
      </c>
      <c r="B19" t="s">
        <v>61</v>
      </c>
      <c r="C19" s="94"/>
      <c r="D19" s="94"/>
      <c r="E19" s="94"/>
      <c r="F19" s="95"/>
      <c r="G19" s="95"/>
      <c r="H19" s="95"/>
      <c r="I19" s="95"/>
    </row>
    <row r="20" spans="1:9" x14ac:dyDescent="0.25">
      <c r="A20" s="93">
        <v>62600003</v>
      </c>
      <c r="B20" t="s">
        <v>62</v>
      </c>
      <c r="C20" s="94"/>
      <c r="D20" s="94"/>
      <c r="E20" s="94"/>
      <c r="F20" s="95"/>
      <c r="G20" s="95"/>
      <c r="H20" s="95"/>
      <c r="I20" s="95"/>
    </row>
    <row r="21" spans="1:9" x14ac:dyDescent="0.25">
      <c r="A21" s="93">
        <v>62700000</v>
      </c>
      <c r="B21" t="s">
        <v>90</v>
      </c>
      <c r="C21" s="94"/>
      <c r="D21" s="94"/>
      <c r="E21" s="94"/>
      <c r="F21" s="95"/>
      <c r="G21" s="95"/>
      <c r="H21" s="95"/>
      <c r="I21" s="95"/>
    </row>
    <row r="22" spans="1:9" x14ac:dyDescent="0.25">
      <c r="A22" s="93">
        <v>62800001</v>
      </c>
      <c r="B22" t="s">
        <v>63</v>
      </c>
      <c r="C22" s="94"/>
      <c r="D22" s="94"/>
      <c r="E22" s="94"/>
      <c r="F22" s="95"/>
      <c r="G22" s="95"/>
      <c r="H22" s="95"/>
      <c r="I22" s="95"/>
    </row>
    <row r="23" spans="1:9" x14ac:dyDescent="0.25">
      <c r="A23" s="93">
        <v>62800002</v>
      </c>
      <c r="B23" t="s">
        <v>64</v>
      </c>
      <c r="C23" s="94"/>
      <c r="D23" s="94"/>
      <c r="E23" s="94"/>
      <c r="F23" s="95"/>
      <c r="G23" s="95"/>
      <c r="H23" s="95"/>
      <c r="I23" s="95"/>
    </row>
    <row r="24" spans="1:9" x14ac:dyDescent="0.25">
      <c r="A24" s="93">
        <v>62800003</v>
      </c>
      <c r="B24" t="s">
        <v>65</v>
      </c>
      <c r="C24" s="94"/>
      <c r="D24" s="94"/>
      <c r="E24" s="94"/>
      <c r="F24" s="95"/>
      <c r="G24" s="95"/>
      <c r="H24" s="95"/>
      <c r="I24" s="95"/>
    </row>
    <row r="25" spans="1:9" x14ac:dyDescent="0.25">
      <c r="A25" s="93">
        <v>62900000</v>
      </c>
      <c r="B25" t="s">
        <v>66</v>
      </c>
      <c r="C25" s="94"/>
      <c r="D25" s="94"/>
      <c r="E25" s="94"/>
      <c r="F25" s="95"/>
      <c r="G25" s="95"/>
      <c r="H25" s="95"/>
      <c r="I25" s="95"/>
    </row>
    <row r="26" spans="1:9" x14ac:dyDescent="0.25">
      <c r="A26" s="93">
        <v>62900001</v>
      </c>
      <c r="B26" t="s">
        <v>67</v>
      </c>
      <c r="C26" s="94"/>
      <c r="D26" s="94"/>
      <c r="E26" s="94"/>
      <c r="F26" s="95"/>
      <c r="G26" s="95"/>
      <c r="H26" s="95"/>
      <c r="I26" s="95"/>
    </row>
    <row r="27" spans="1:9" x14ac:dyDescent="0.25">
      <c r="A27" s="93">
        <v>62900003</v>
      </c>
      <c r="B27" t="s">
        <v>68</v>
      </c>
      <c r="C27" s="94"/>
      <c r="D27" s="94"/>
      <c r="E27" s="94"/>
      <c r="F27" s="95"/>
      <c r="G27" s="95"/>
      <c r="H27" s="95"/>
      <c r="I27" s="95"/>
    </row>
    <row r="28" spans="1:9" x14ac:dyDescent="0.25">
      <c r="A28" s="93">
        <v>62900009</v>
      </c>
      <c r="B28" t="s">
        <v>69</v>
      </c>
      <c r="C28" s="94"/>
      <c r="D28" s="94"/>
      <c r="E28" s="94"/>
      <c r="F28" s="95"/>
      <c r="G28" s="95"/>
      <c r="H28" s="95"/>
      <c r="I28" s="95"/>
    </row>
    <row r="29" spans="1:9" x14ac:dyDescent="0.25">
      <c r="A29" s="93">
        <v>63100000</v>
      </c>
      <c r="B29" t="s">
        <v>81</v>
      </c>
      <c r="C29" s="94"/>
      <c r="D29" s="94"/>
      <c r="E29" s="94"/>
      <c r="F29" s="95"/>
      <c r="G29" s="95"/>
      <c r="H29" s="95"/>
      <c r="I29" s="95"/>
    </row>
    <row r="30" spans="1:9" x14ac:dyDescent="0.25">
      <c r="A30" s="93">
        <v>64000000</v>
      </c>
      <c r="B30" t="s">
        <v>70</v>
      </c>
      <c r="C30" s="94"/>
      <c r="D30" s="94"/>
      <c r="E30" s="94"/>
      <c r="F30" s="95"/>
      <c r="G30" s="95"/>
      <c r="H30" s="95"/>
      <c r="I30" s="95"/>
    </row>
    <row r="31" spans="1:9" x14ac:dyDescent="0.25">
      <c r="A31" s="93">
        <v>64000001</v>
      </c>
      <c r="B31" t="s">
        <v>71</v>
      </c>
      <c r="C31" s="94"/>
      <c r="D31" s="94"/>
      <c r="E31" s="94"/>
      <c r="F31" s="95"/>
      <c r="G31" s="95"/>
      <c r="H31" s="95"/>
      <c r="I31" s="95"/>
    </row>
    <row r="32" spans="1:9" x14ac:dyDescent="0.25">
      <c r="A32" s="93">
        <v>64200000</v>
      </c>
      <c r="B32" t="s">
        <v>72</v>
      </c>
      <c r="C32" s="94"/>
      <c r="D32" s="94"/>
      <c r="E32" s="94"/>
      <c r="F32" s="95"/>
      <c r="G32" s="95"/>
      <c r="H32" s="95"/>
      <c r="I32" s="95"/>
    </row>
    <row r="33" spans="1:9" x14ac:dyDescent="0.25">
      <c r="A33" s="93">
        <v>66200000</v>
      </c>
      <c r="B33" t="s">
        <v>96</v>
      </c>
      <c r="C33" s="94"/>
      <c r="D33" s="94"/>
      <c r="E33" s="94"/>
      <c r="F33" s="95"/>
      <c r="G33" s="95"/>
      <c r="H33" s="95"/>
      <c r="I33" s="95"/>
    </row>
    <row r="34" spans="1:9" x14ac:dyDescent="0.25">
      <c r="A34" s="93">
        <v>66230000</v>
      </c>
      <c r="B34" t="s">
        <v>82</v>
      </c>
      <c r="C34" s="94"/>
      <c r="D34" s="94"/>
      <c r="E34" s="94"/>
      <c r="F34" s="95"/>
      <c r="G34" s="95"/>
      <c r="H34" s="95"/>
      <c r="I34" s="95"/>
    </row>
    <row r="35" spans="1:9" x14ac:dyDescent="0.25">
      <c r="A35" s="93">
        <v>66230001</v>
      </c>
      <c r="B35" t="s">
        <v>73</v>
      </c>
      <c r="C35" s="94"/>
      <c r="D35" s="94"/>
      <c r="E35" s="94"/>
      <c r="F35" s="95"/>
      <c r="G35" s="95"/>
      <c r="H35" s="95"/>
      <c r="I35" s="95"/>
    </row>
    <row r="36" spans="1:9" x14ac:dyDescent="0.25">
      <c r="A36" s="93">
        <v>66230002</v>
      </c>
      <c r="B36" t="s">
        <v>83</v>
      </c>
      <c r="C36" s="94"/>
      <c r="D36" s="94"/>
      <c r="E36" s="94"/>
      <c r="F36" s="95"/>
      <c r="G36" s="95"/>
      <c r="H36" s="95"/>
      <c r="I36" s="95"/>
    </row>
    <row r="37" spans="1:9" x14ac:dyDescent="0.25">
      <c r="A37" s="93">
        <v>66230006</v>
      </c>
      <c r="B37" t="s">
        <v>74</v>
      </c>
      <c r="C37" s="94"/>
      <c r="D37" s="94"/>
      <c r="E37" s="94"/>
      <c r="F37" s="95"/>
      <c r="G37" s="95"/>
      <c r="H37" s="95"/>
      <c r="I37" s="95"/>
    </row>
    <row r="38" spans="1:9" x14ac:dyDescent="0.25">
      <c r="A38" s="93">
        <v>70000000</v>
      </c>
      <c r="B38" t="s">
        <v>75</v>
      </c>
      <c r="C38" s="94"/>
      <c r="D38" s="94"/>
      <c r="E38" s="94"/>
      <c r="F38" s="95"/>
      <c r="G38" s="95"/>
      <c r="H38" s="95"/>
      <c r="I38" s="95"/>
    </row>
    <row r="39" spans="1:9" x14ac:dyDescent="0.25">
      <c r="A39" s="93">
        <v>70800000</v>
      </c>
      <c r="B39" t="s">
        <v>76</v>
      </c>
      <c r="C39" s="94"/>
      <c r="D39" s="94"/>
      <c r="E39" s="94"/>
      <c r="F39" s="95"/>
      <c r="G39" s="95"/>
      <c r="H39" s="95"/>
      <c r="I39" s="95"/>
    </row>
    <row r="40" spans="1:9" x14ac:dyDescent="0.25">
      <c r="A40" s="93">
        <v>76900000</v>
      </c>
      <c r="B40" t="s">
        <v>84</v>
      </c>
      <c r="C40" s="94"/>
      <c r="D40" s="94"/>
      <c r="E40" s="94"/>
      <c r="F40" s="95"/>
      <c r="G40" s="95"/>
      <c r="H40" s="95"/>
      <c r="I40" s="95"/>
    </row>
    <row r="41" spans="1:9" x14ac:dyDescent="0.25">
      <c r="A41" s="93">
        <v>77100000</v>
      </c>
      <c r="B41" t="s">
        <v>87</v>
      </c>
      <c r="C41" s="94"/>
      <c r="D41" s="94"/>
      <c r="E41" s="94"/>
      <c r="F41" s="95"/>
      <c r="G41" s="95"/>
      <c r="H41" s="95"/>
      <c r="I41" s="95"/>
    </row>
    <row r="42" spans="1:9" x14ac:dyDescent="0.25">
      <c r="A42" s="93">
        <v>77800000</v>
      </c>
      <c r="B42" t="s">
        <v>88</v>
      </c>
      <c r="C42" s="94"/>
      <c r="D42" s="94"/>
      <c r="E42" s="94"/>
      <c r="F42" s="95"/>
      <c r="G42" s="95"/>
      <c r="H42" s="95"/>
      <c r="I42" s="95"/>
    </row>
    <row r="43" spans="1:9" x14ac:dyDescent="0.25">
      <c r="B43" s="96" t="s">
        <v>77</v>
      </c>
      <c r="C43" s="97"/>
      <c r="D43" s="97"/>
      <c r="E43" s="97"/>
      <c r="F43" s="97"/>
      <c r="G43" s="97"/>
      <c r="H43" s="97"/>
      <c r="I43" s="9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EC2F-0262-4C72-A049-0DD6BD68F142}">
  <sheetPr>
    <tabColor theme="9" tint="0.59999389629810485"/>
  </sheetPr>
  <dimension ref="A1:B32"/>
  <sheetViews>
    <sheetView workbookViewId="0">
      <selection activeCell="A3" sqref="A3"/>
    </sheetView>
  </sheetViews>
  <sheetFormatPr baseColWidth="10" defaultRowHeight="15" x14ac:dyDescent="0.25"/>
  <cols>
    <col min="1" max="1" width="33.85546875" bestFit="1" customWidth="1"/>
    <col min="2" max="2" width="32.140625" bestFit="1" customWidth="1"/>
  </cols>
  <sheetData>
    <row r="1" spans="1:2" ht="23.25" x14ac:dyDescent="0.35">
      <c r="A1" s="83" t="s">
        <v>42</v>
      </c>
    </row>
    <row r="3" spans="1:2" x14ac:dyDescent="0.25">
      <c r="A3" s="84"/>
    </row>
    <row r="4" spans="1:2" x14ac:dyDescent="0.25">
      <c r="A4" s="84"/>
    </row>
    <row r="5" spans="1:2" x14ac:dyDescent="0.25">
      <c r="A5" s="84" t="s">
        <v>44</v>
      </c>
    </row>
    <row r="7" spans="1:2" ht="15.75" thickBot="1" x14ac:dyDescent="0.3"/>
    <row r="8" spans="1:2" ht="16.5" thickTop="1" thickBot="1" x14ac:dyDescent="0.3">
      <c r="A8" s="89" t="s">
        <v>47</v>
      </c>
      <c r="B8" s="90" t="s">
        <v>48</v>
      </c>
    </row>
    <row r="9" spans="1:2" ht="15.75" thickTop="1" x14ac:dyDescent="0.25">
      <c r="A9" s="99">
        <v>60000000</v>
      </c>
      <c r="B9" s="100" t="s">
        <v>54</v>
      </c>
    </row>
    <row r="10" spans="1:2" x14ac:dyDescent="0.25">
      <c r="A10" s="99">
        <v>60000001</v>
      </c>
      <c r="B10" s="100" t="s">
        <v>55</v>
      </c>
    </row>
    <row r="11" spans="1:2" x14ac:dyDescent="0.25">
      <c r="A11" s="99">
        <v>60000002</v>
      </c>
      <c r="B11" s="100" t="s">
        <v>56</v>
      </c>
    </row>
    <row r="12" spans="1:2" x14ac:dyDescent="0.25">
      <c r="A12" s="99">
        <v>62100003</v>
      </c>
      <c r="B12" s="100" t="s">
        <v>57</v>
      </c>
    </row>
    <row r="13" spans="1:2" x14ac:dyDescent="0.25">
      <c r="A13" s="98">
        <v>62200000</v>
      </c>
      <c r="B13" s="100" t="s">
        <v>58</v>
      </c>
    </row>
    <row r="14" spans="1:2" x14ac:dyDescent="0.25">
      <c r="A14" s="98">
        <v>62300000</v>
      </c>
      <c r="B14" s="100" t="s">
        <v>59</v>
      </c>
    </row>
    <row r="15" spans="1:2" x14ac:dyDescent="0.25">
      <c r="A15" s="98">
        <v>62500000</v>
      </c>
      <c r="B15" s="100" t="s">
        <v>60</v>
      </c>
    </row>
    <row r="16" spans="1:2" x14ac:dyDescent="0.25">
      <c r="A16" s="98">
        <v>62600002</v>
      </c>
      <c r="B16" s="100" t="s">
        <v>61</v>
      </c>
    </row>
    <row r="17" spans="1:2" x14ac:dyDescent="0.25">
      <c r="A17" s="98">
        <v>62600003</v>
      </c>
      <c r="B17" s="100" t="s">
        <v>62</v>
      </c>
    </row>
    <row r="18" spans="1:2" x14ac:dyDescent="0.25">
      <c r="A18" s="98">
        <v>62800001</v>
      </c>
      <c r="B18" s="100" t="s">
        <v>63</v>
      </c>
    </row>
    <row r="19" spans="1:2" x14ac:dyDescent="0.25">
      <c r="A19" s="98">
        <v>62800002</v>
      </c>
      <c r="B19" s="100" t="s">
        <v>64</v>
      </c>
    </row>
    <row r="20" spans="1:2" x14ac:dyDescent="0.25">
      <c r="A20" s="98">
        <v>62800003</v>
      </c>
      <c r="B20" s="100" t="s">
        <v>65</v>
      </c>
    </row>
    <row r="21" spans="1:2" x14ac:dyDescent="0.25">
      <c r="A21" s="98">
        <v>62900000</v>
      </c>
      <c r="B21" s="100" t="s">
        <v>66</v>
      </c>
    </row>
    <row r="22" spans="1:2" x14ac:dyDescent="0.25">
      <c r="A22" s="98">
        <v>62900001</v>
      </c>
      <c r="B22" s="100" t="s">
        <v>67</v>
      </c>
    </row>
    <row r="23" spans="1:2" x14ac:dyDescent="0.25">
      <c r="A23" s="98">
        <v>62900003</v>
      </c>
      <c r="B23" s="100" t="s">
        <v>68</v>
      </c>
    </row>
    <row r="24" spans="1:2" x14ac:dyDescent="0.25">
      <c r="A24" s="98">
        <v>62900009</v>
      </c>
      <c r="B24" s="100" t="s">
        <v>69</v>
      </c>
    </row>
    <row r="25" spans="1:2" x14ac:dyDescent="0.25">
      <c r="A25" s="99">
        <v>64000000</v>
      </c>
      <c r="B25" s="100" t="s">
        <v>70</v>
      </c>
    </row>
    <row r="26" spans="1:2" x14ac:dyDescent="0.25">
      <c r="A26" s="99">
        <v>64000001</v>
      </c>
      <c r="B26" s="100" t="s">
        <v>71</v>
      </c>
    </row>
    <row r="27" spans="1:2" x14ac:dyDescent="0.25">
      <c r="A27" s="98">
        <v>64200000</v>
      </c>
      <c r="B27" s="100" t="s">
        <v>72</v>
      </c>
    </row>
    <row r="28" spans="1:2" x14ac:dyDescent="0.25">
      <c r="A28" s="98">
        <v>66230001</v>
      </c>
      <c r="B28" s="100" t="s">
        <v>73</v>
      </c>
    </row>
    <row r="29" spans="1:2" x14ac:dyDescent="0.25">
      <c r="A29" s="98">
        <v>66230006</v>
      </c>
      <c r="B29" s="100" t="s">
        <v>74</v>
      </c>
    </row>
    <row r="30" spans="1:2" x14ac:dyDescent="0.25">
      <c r="A30" s="99">
        <v>70000000</v>
      </c>
      <c r="B30" s="100" t="s">
        <v>75</v>
      </c>
    </row>
    <row r="31" spans="1:2" x14ac:dyDescent="0.25">
      <c r="A31" s="99">
        <v>70800000</v>
      </c>
      <c r="B31" s="100" t="s">
        <v>76</v>
      </c>
    </row>
    <row r="32" spans="1:2" x14ac:dyDescent="0.25">
      <c r="B32" s="96" t="s">
        <v>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2B68-DCB7-4CA7-9656-DB5C9659BD72}">
  <sheetPr>
    <tabColor theme="9" tint="0.59999389629810485"/>
  </sheetPr>
  <dimension ref="A1:B32"/>
  <sheetViews>
    <sheetView workbookViewId="0">
      <selection activeCell="A3" sqref="A3"/>
    </sheetView>
  </sheetViews>
  <sheetFormatPr baseColWidth="10" defaultRowHeight="15" x14ac:dyDescent="0.25"/>
  <cols>
    <col min="1" max="1" width="33.85546875" bestFit="1" customWidth="1"/>
    <col min="2" max="2" width="32.140625" bestFit="1" customWidth="1"/>
  </cols>
  <sheetData>
    <row r="1" spans="1:2" ht="23.25" x14ac:dyDescent="0.35">
      <c r="A1" s="83" t="s">
        <v>42</v>
      </c>
    </row>
    <row r="3" spans="1:2" x14ac:dyDescent="0.25">
      <c r="A3" s="84"/>
    </row>
    <row r="4" spans="1:2" x14ac:dyDescent="0.25">
      <c r="A4" s="84"/>
    </row>
    <row r="5" spans="1:2" x14ac:dyDescent="0.25">
      <c r="A5" s="84" t="s">
        <v>44</v>
      </c>
    </row>
    <row r="7" spans="1:2" ht="15.75" thickBot="1" x14ac:dyDescent="0.3"/>
    <row r="8" spans="1:2" ht="16.5" thickTop="1" thickBot="1" x14ac:dyDescent="0.3">
      <c r="A8" s="89" t="s">
        <v>47</v>
      </c>
      <c r="B8" s="90" t="s">
        <v>48</v>
      </c>
    </row>
    <row r="9" spans="1:2" ht="15.75" thickTop="1" x14ac:dyDescent="0.25">
      <c r="A9" s="101">
        <v>60000000</v>
      </c>
      <c r="B9" s="102" t="s">
        <v>54</v>
      </c>
    </row>
    <row r="10" spans="1:2" x14ac:dyDescent="0.25">
      <c r="A10" s="101">
        <v>60000001</v>
      </c>
      <c r="B10" s="102" t="s">
        <v>55</v>
      </c>
    </row>
    <row r="11" spans="1:2" x14ac:dyDescent="0.25">
      <c r="A11" s="101">
        <v>60000002</v>
      </c>
      <c r="B11" s="102" t="s">
        <v>56</v>
      </c>
    </row>
    <row r="12" spans="1:2" x14ac:dyDescent="0.25">
      <c r="A12" s="101">
        <v>62100003</v>
      </c>
      <c r="B12" s="102" t="s">
        <v>57</v>
      </c>
    </row>
    <row r="13" spans="1:2" x14ac:dyDescent="0.25">
      <c r="A13" s="101">
        <v>62200000</v>
      </c>
      <c r="B13" s="102" t="s">
        <v>58</v>
      </c>
    </row>
    <row r="14" spans="1:2" x14ac:dyDescent="0.25">
      <c r="A14" s="101">
        <v>62300000</v>
      </c>
      <c r="B14" s="102" t="s">
        <v>59</v>
      </c>
    </row>
    <row r="15" spans="1:2" x14ac:dyDescent="0.25">
      <c r="A15" s="101">
        <v>62500000</v>
      </c>
      <c r="B15" s="102" t="s">
        <v>60</v>
      </c>
    </row>
    <row r="16" spans="1:2" x14ac:dyDescent="0.25">
      <c r="A16" s="101">
        <v>62600002</v>
      </c>
      <c r="B16" s="102" t="s">
        <v>61</v>
      </c>
    </row>
    <row r="17" spans="1:2" x14ac:dyDescent="0.25">
      <c r="A17" s="101">
        <v>62600003</v>
      </c>
      <c r="B17" s="102" t="s">
        <v>62</v>
      </c>
    </row>
    <row r="18" spans="1:2" x14ac:dyDescent="0.25">
      <c r="A18" s="101">
        <v>62800001</v>
      </c>
      <c r="B18" s="102" t="s">
        <v>63</v>
      </c>
    </row>
    <row r="19" spans="1:2" x14ac:dyDescent="0.25">
      <c r="A19" s="101">
        <v>62800002</v>
      </c>
      <c r="B19" s="102" t="s">
        <v>64</v>
      </c>
    </row>
    <row r="20" spans="1:2" x14ac:dyDescent="0.25">
      <c r="A20" s="101">
        <v>62800003</v>
      </c>
      <c r="B20" s="102" t="s">
        <v>65</v>
      </c>
    </row>
    <row r="21" spans="1:2" x14ac:dyDescent="0.25">
      <c r="A21" s="101">
        <v>62900000</v>
      </c>
      <c r="B21" s="102" t="s">
        <v>66</v>
      </c>
    </row>
    <row r="22" spans="1:2" x14ac:dyDescent="0.25">
      <c r="A22" s="101">
        <v>62900001</v>
      </c>
      <c r="B22" s="102" t="s">
        <v>67</v>
      </c>
    </row>
    <row r="23" spans="1:2" x14ac:dyDescent="0.25">
      <c r="A23" s="101">
        <v>62900003</v>
      </c>
      <c r="B23" s="102" t="s">
        <v>68</v>
      </c>
    </row>
    <row r="24" spans="1:2" x14ac:dyDescent="0.25">
      <c r="A24" s="101">
        <v>62900009</v>
      </c>
      <c r="B24" s="102" t="s">
        <v>69</v>
      </c>
    </row>
    <row r="25" spans="1:2" x14ac:dyDescent="0.25">
      <c r="A25" s="101">
        <v>64000000</v>
      </c>
      <c r="B25" s="102" t="s">
        <v>70</v>
      </c>
    </row>
    <row r="26" spans="1:2" x14ac:dyDescent="0.25">
      <c r="A26" s="101">
        <v>64000001</v>
      </c>
      <c r="B26" s="102" t="s">
        <v>71</v>
      </c>
    </row>
    <row r="27" spans="1:2" x14ac:dyDescent="0.25">
      <c r="A27" s="101">
        <v>64200000</v>
      </c>
      <c r="B27" s="102" t="s">
        <v>72</v>
      </c>
    </row>
    <row r="28" spans="1:2" x14ac:dyDescent="0.25">
      <c r="A28" s="101">
        <v>66230001</v>
      </c>
      <c r="B28" s="102" t="s">
        <v>73</v>
      </c>
    </row>
    <row r="29" spans="1:2" x14ac:dyDescent="0.25">
      <c r="A29" s="101">
        <v>66230006</v>
      </c>
      <c r="B29" s="102" t="s">
        <v>74</v>
      </c>
    </row>
    <row r="30" spans="1:2" x14ac:dyDescent="0.25">
      <c r="A30" s="101">
        <v>70000000</v>
      </c>
      <c r="B30" s="102" t="s">
        <v>75</v>
      </c>
    </row>
    <row r="31" spans="1:2" x14ac:dyDescent="0.25">
      <c r="A31" s="101">
        <v>70800000</v>
      </c>
      <c r="B31" s="102" t="s">
        <v>76</v>
      </c>
    </row>
    <row r="32" spans="1:2" x14ac:dyDescent="0.25">
      <c r="B32" s="96" t="s">
        <v>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72C04-AF90-4D60-B11A-AFEC50D8C3BD}">
  <sheetPr>
    <pageSetUpPr fitToPage="1"/>
  </sheetPr>
  <dimension ref="A1:I36"/>
  <sheetViews>
    <sheetView workbookViewId="0">
      <pane xSplit="2" topLeftCell="C1" activePane="topRight" state="frozen"/>
      <selection pane="topRight" activeCell="Q31" sqref="Q31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7" width="9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112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0</v>
      </c>
      <c r="D9" s="94">
        <v>33876.400000000001</v>
      </c>
      <c r="E9" s="94">
        <v>0</v>
      </c>
      <c r="F9" s="95">
        <f t="shared" ref="F9:F35" si="0">IF(C9&gt;0,C9+D9,D9)</f>
        <v>33876.400000000001</v>
      </c>
      <c r="G9" s="95">
        <f t="shared" ref="G9:G35" si="1">IF(C9&lt;0,0-C9+E9,E9)</f>
        <v>0</v>
      </c>
      <c r="H9" s="95">
        <f t="shared" ref="H9:H35" si="2">IF(F9-G9&gt;0,F9-G9,0)</f>
        <v>33876.400000000001</v>
      </c>
      <c r="I9" s="95">
        <f t="shared" ref="I9:I35" si="3">IF(G9-F9&gt;0,G9-F9,0)</f>
        <v>0</v>
      </c>
    </row>
    <row r="10" spans="1:9" x14ac:dyDescent="0.25">
      <c r="A10" s="93">
        <v>60000001</v>
      </c>
      <c r="B10" t="s">
        <v>55</v>
      </c>
      <c r="C10" s="94">
        <v>0</v>
      </c>
      <c r="D10" s="94">
        <v>524.96</v>
      </c>
      <c r="E10" s="94">
        <v>0</v>
      </c>
      <c r="F10" s="95">
        <f t="shared" si="0"/>
        <v>524.96</v>
      </c>
      <c r="G10" s="95">
        <f t="shared" si="1"/>
        <v>0</v>
      </c>
      <c r="H10" s="95">
        <f t="shared" si="2"/>
        <v>524.96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0</v>
      </c>
      <c r="D11" s="94">
        <v>547.15</v>
      </c>
      <c r="E11" s="94">
        <v>0</v>
      </c>
      <c r="F11" s="95">
        <f t="shared" si="0"/>
        <v>547.15</v>
      </c>
      <c r="G11" s="95">
        <f t="shared" si="1"/>
        <v>0</v>
      </c>
      <c r="H11" s="95">
        <f t="shared" si="2"/>
        <v>547.15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0</v>
      </c>
      <c r="D12" s="94">
        <v>9.9600000000000009</v>
      </c>
      <c r="E12" s="94">
        <v>0</v>
      </c>
      <c r="F12" s="95">
        <f t="shared" si="0"/>
        <v>9.9600000000000009</v>
      </c>
      <c r="G12" s="95">
        <f t="shared" si="1"/>
        <v>0</v>
      </c>
      <c r="H12" s="95">
        <f t="shared" si="2"/>
        <v>9.9600000000000009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0</v>
      </c>
      <c r="D13" s="94">
        <v>870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0</v>
      </c>
      <c r="D14" s="94">
        <v>0</v>
      </c>
      <c r="E14" s="94">
        <v>33.6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57</v>
      </c>
      <c r="C15" s="94">
        <v>0</v>
      </c>
      <c r="D15" s="94">
        <v>330</v>
      </c>
      <c r="E15" s="94">
        <v>0</v>
      </c>
      <c r="F15" s="95">
        <f t="shared" si="0"/>
        <v>330</v>
      </c>
      <c r="G15" s="95">
        <f t="shared" si="1"/>
        <v>0</v>
      </c>
      <c r="H15" s="95">
        <f t="shared" si="2"/>
        <v>330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0</v>
      </c>
      <c r="D16" s="94">
        <v>6542.15</v>
      </c>
      <c r="E16" s="94">
        <v>0</v>
      </c>
      <c r="F16" s="95">
        <f t="shared" si="0"/>
        <v>6542.15</v>
      </c>
      <c r="G16" s="95">
        <f t="shared" si="1"/>
        <v>0</v>
      </c>
      <c r="H16" s="95">
        <f t="shared" si="2"/>
        <v>6542.15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0</v>
      </c>
      <c r="D17" s="94">
        <v>952.73</v>
      </c>
      <c r="E17" s="94">
        <v>0</v>
      </c>
      <c r="F17" s="95">
        <f t="shared" si="0"/>
        <v>952.73</v>
      </c>
      <c r="G17" s="95">
        <f t="shared" si="1"/>
        <v>0</v>
      </c>
      <c r="H17" s="95">
        <f t="shared" si="2"/>
        <v>952.73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0</v>
      </c>
      <c r="D18" s="94">
        <v>321.27999999999997</v>
      </c>
      <c r="E18" s="94">
        <v>0</v>
      </c>
      <c r="F18" s="95">
        <f t="shared" si="0"/>
        <v>321.27999999999997</v>
      </c>
      <c r="G18" s="95">
        <f t="shared" si="1"/>
        <v>0</v>
      </c>
      <c r="H18" s="95">
        <f t="shared" si="2"/>
        <v>321.27999999999997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0</v>
      </c>
      <c r="D19" s="94">
        <v>21.33</v>
      </c>
      <c r="E19" s="94">
        <v>0</v>
      </c>
      <c r="F19" s="95">
        <f t="shared" si="0"/>
        <v>21.33</v>
      </c>
      <c r="G19" s="95">
        <f t="shared" si="1"/>
        <v>0</v>
      </c>
      <c r="H19" s="95">
        <f t="shared" si="2"/>
        <v>21.33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0</v>
      </c>
      <c r="D20" s="94">
        <v>43.29</v>
      </c>
      <c r="E20" s="94">
        <v>0</v>
      </c>
      <c r="F20" s="95">
        <f t="shared" si="0"/>
        <v>43.29</v>
      </c>
      <c r="G20" s="95">
        <f t="shared" si="1"/>
        <v>0</v>
      </c>
      <c r="H20" s="95">
        <f t="shared" si="2"/>
        <v>43.29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0</v>
      </c>
      <c r="D21" s="94">
        <v>500.76</v>
      </c>
      <c r="E21" s="94">
        <v>0</v>
      </c>
      <c r="F21" s="95">
        <f t="shared" si="0"/>
        <v>500.76</v>
      </c>
      <c r="G21" s="95">
        <f t="shared" si="1"/>
        <v>0</v>
      </c>
      <c r="H21" s="95">
        <f t="shared" si="2"/>
        <v>500.76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0</v>
      </c>
      <c r="D22" s="94">
        <v>183.74</v>
      </c>
      <c r="E22" s="94">
        <v>0</v>
      </c>
      <c r="F22" s="95">
        <f t="shared" si="0"/>
        <v>183.74</v>
      </c>
      <c r="G22" s="95">
        <f t="shared" si="1"/>
        <v>0</v>
      </c>
      <c r="H22" s="95">
        <f t="shared" si="2"/>
        <v>183.74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0</v>
      </c>
      <c r="D23" s="94">
        <v>177.13</v>
      </c>
      <c r="E23" s="94">
        <v>0</v>
      </c>
      <c r="F23" s="95">
        <f t="shared" si="0"/>
        <v>177.13</v>
      </c>
      <c r="G23" s="95">
        <f t="shared" si="1"/>
        <v>0</v>
      </c>
      <c r="H23" s="95">
        <f t="shared" si="2"/>
        <v>177.13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0</v>
      </c>
      <c r="D24" s="94">
        <v>1351.52</v>
      </c>
      <c r="E24" s="94">
        <v>0</v>
      </c>
      <c r="F24" s="95">
        <f t="shared" si="0"/>
        <v>1351.52</v>
      </c>
      <c r="G24" s="95">
        <f t="shared" si="1"/>
        <v>0</v>
      </c>
      <c r="H24" s="95">
        <f t="shared" si="2"/>
        <v>1351.52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0</v>
      </c>
      <c r="D25" s="94">
        <v>40.89</v>
      </c>
      <c r="E25" s="94">
        <v>0</v>
      </c>
      <c r="F25" s="95">
        <f t="shared" si="0"/>
        <v>40.89</v>
      </c>
      <c r="G25" s="95">
        <f t="shared" si="1"/>
        <v>0</v>
      </c>
      <c r="H25" s="95">
        <f t="shared" si="2"/>
        <v>40.89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0</v>
      </c>
      <c r="D26" s="94">
        <v>327.67</v>
      </c>
      <c r="E26" s="94">
        <v>0</v>
      </c>
      <c r="F26" s="95">
        <f t="shared" si="0"/>
        <v>327.67</v>
      </c>
      <c r="G26" s="95">
        <f t="shared" si="1"/>
        <v>0</v>
      </c>
      <c r="H26" s="95">
        <f t="shared" si="2"/>
        <v>327.67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0</v>
      </c>
      <c r="D27" s="94">
        <v>143.56</v>
      </c>
      <c r="E27" s="94">
        <v>0</v>
      </c>
      <c r="F27" s="95">
        <f t="shared" si="0"/>
        <v>143.56</v>
      </c>
      <c r="G27" s="95">
        <f t="shared" si="1"/>
        <v>0</v>
      </c>
      <c r="H27" s="95">
        <f t="shared" si="2"/>
        <v>143.56</v>
      </c>
      <c r="I27" s="95">
        <f t="shared" si="3"/>
        <v>0</v>
      </c>
    </row>
    <row r="28" spans="1:9" x14ac:dyDescent="0.25">
      <c r="A28" s="93">
        <v>64000000</v>
      </c>
      <c r="B28" t="s">
        <v>70</v>
      </c>
      <c r="C28" s="94">
        <v>0</v>
      </c>
      <c r="D28" s="94">
        <v>15760.75</v>
      </c>
      <c r="E28" s="94">
        <v>0</v>
      </c>
      <c r="F28" s="95">
        <f t="shared" si="0"/>
        <v>15760.75</v>
      </c>
      <c r="G28" s="95">
        <f t="shared" si="1"/>
        <v>0</v>
      </c>
      <c r="H28" s="95">
        <f t="shared" si="2"/>
        <v>15760.75</v>
      </c>
      <c r="I28" s="95">
        <f t="shared" si="3"/>
        <v>0</v>
      </c>
    </row>
    <row r="29" spans="1:9" x14ac:dyDescent="0.25">
      <c r="A29" s="93">
        <v>64000001</v>
      </c>
      <c r="B29" t="s">
        <v>71</v>
      </c>
      <c r="C29" s="94">
        <v>0</v>
      </c>
      <c r="D29" s="94">
        <v>364.22</v>
      </c>
      <c r="E29" s="94">
        <v>0</v>
      </c>
      <c r="F29" s="95">
        <f t="shared" si="0"/>
        <v>364.22</v>
      </c>
      <c r="G29" s="95">
        <f t="shared" si="1"/>
        <v>0</v>
      </c>
      <c r="H29" s="95">
        <f t="shared" si="2"/>
        <v>364.22</v>
      </c>
      <c r="I29" s="95">
        <f t="shared" si="3"/>
        <v>0</v>
      </c>
    </row>
    <row r="30" spans="1:9" x14ac:dyDescent="0.25">
      <c r="A30" s="93">
        <v>64100000</v>
      </c>
      <c r="B30" t="s">
        <v>103</v>
      </c>
      <c r="C30" s="94">
        <v>0</v>
      </c>
      <c r="D30" s="94">
        <v>101.15</v>
      </c>
      <c r="E30" s="94">
        <v>0</v>
      </c>
      <c r="F30" s="95">
        <f t="shared" si="0"/>
        <v>101.15</v>
      </c>
      <c r="G30" s="95">
        <f t="shared" si="1"/>
        <v>0</v>
      </c>
      <c r="H30" s="95">
        <f t="shared" si="2"/>
        <v>101.15</v>
      </c>
      <c r="I30" s="95">
        <f t="shared" si="3"/>
        <v>0</v>
      </c>
    </row>
    <row r="31" spans="1:9" x14ac:dyDescent="0.25">
      <c r="A31" s="93">
        <v>64200000</v>
      </c>
      <c r="B31" t="s">
        <v>72</v>
      </c>
      <c r="C31" s="94">
        <v>0</v>
      </c>
      <c r="D31" s="94">
        <v>3768.9</v>
      </c>
      <c r="E31" s="94">
        <v>0</v>
      </c>
      <c r="F31" s="95">
        <f t="shared" si="0"/>
        <v>3768.9</v>
      </c>
      <c r="G31" s="95">
        <f t="shared" si="1"/>
        <v>0</v>
      </c>
      <c r="H31" s="95">
        <f t="shared" si="2"/>
        <v>3768.9</v>
      </c>
      <c r="I31" s="95">
        <f t="shared" si="3"/>
        <v>0</v>
      </c>
    </row>
    <row r="32" spans="1:9" x14ac:dyDescent="0.25">
      <c r="A32" s="93">
        <v>66230001</v>
      </c>
      <c r="B32" t="s">
        <v>73</v>
      </c>
      <c r="C32" s="94">
        <v>0</v>
      </c>
      <c r="D32" s="94">
        <v>25.76</v>
      </c>
      <c r="E32" s="94">
        <v>0</v>
      </c>
      <c r="F32" s="95">
        <f t="shared" si="0"/>
        <v>25.76</v>
      </c>
      <c r="G32" s="95">
        <f t="shared" si="1"/>
        <v>0</v>
      </c>
      <c r="H32" s="95">
        <f t="shared" si="2"/>
        <v>25.76</v>
      </c>
      <c r="I32" s="95">
        <f t="shared" si="3"/>
        <v>0</v>
      </c>
    </row>
    <row r="33" spans="1:9" x14ac:dyDescent="0.25">
      <c r="A33" s="93">
        <v>66230006</v>
      </c>
      <c r="B33" t="s">
        <v>74</v>
      </c>
      <c r="C33" s="94">
        <v>0</v>
      </c>
      <c r="D33" s="94">
        <v>120.08</v>
      </c>
      <c r="E33" s="94">
        <v>0</v>
      </c>
      <c r="F33" s="95">
        <f t="shared" si="0"/>
        <v>120.08</v>
      </c>
      <c r="G33" s="95">
        <f t="shared" si="1"/>
        <v>0</v>
      </c>
      <c r="H33" s="95">
        <f t="shared" si="2"/>
        <v>120.08</v>
      </c>
      <c r="I33" s="95">
        <f t="shared" si="3"/>
        <v>0</v>
      </c>
    </row>
    <row r="34" spans="1:9" x14ac:dyDescent="0.25">
      <c r="A34" s="93">
        <v>70000000</v>
      </c>
      <c r="B34" t="s">
        <v>75</v>
      </c>
      <c r="C34" s="94">
        <v>0</v>
      </c>
      <c r="D34" s="94">
        <v>0</v>
      </c>
      <c r="E34" s="94">
        <v>71564.759999999995</v>
      </c>
      <c r="F34" s="95">
        <f t="shared" si="0"/>
        <v>0</v>
      </c>
      <c r="G34" s="95">
        <f t="shared" si="1"/>
        <v>71564.759999999995</v>
      </c>
      <c r="H34" s="95">
        <f t="shared" si="2"/>
        <v>0</v>
      </c>
      <c r="I34" s="95">
        <f t="shared" si="3"/>
        <v>71564.759999999995</v>
      </c>
    </row>
    <row r="35" spans="1:9" x14ac:dyDescent="0.25">
      <c r="A35" s="93">
        <v>70800000</v>
      </c>
      <c r="B35" t="s">
        <v>76</v>
      </c>
      <c r="C35" s="94">
        <v>0</v>
      </c>
      <c r="D35" s="94">
        <v>115.08</v>
      </c>
      <c r="E35" s="94">
        <v>0</v>
      </c>
      <c r="F35" s="95">
        <f t="shared" si="0"/>
        <v>115.08</v>
      </c>
      <c r="G35" s="95">
        <f t="shared" si="1"/>
        <v>0</v>
      </c>
      <c r="H35" s="95">
        <f t="shared" si="2"/>
        <v>115.08</v>
      </c>
      <c r="I35" s="95">
        <f t="shared" si="3"/>
        <v>0</v>
      </c>
    </row>
    <row r="36" spans="1:9" x14ac:dyDescent="0.25">
      <c r="B36" s="96" t="s">
        <v>77</v>
      </c>
      <c r="C36" s="97">
        <f t="shared" ref="C36:I36" si="4">SUM(C9:C35)</f>
        <v>0</v>
      </c>
      <c r="D36" s="97">
        <f t="shared" si="4"/>
        <v>67020.459999999992</v>
      </c>
      <c r="E36" s="97">
        <f t="shared" si="4"/>
        <v>71598.36</v>
      </c>
      <c r="F36" s="97">
        <f t="shared" si="4"/>
        <v>67020.459999999992</v>
      </c>
      <c r="G36" s="97">
        <f t="shared" si="4"/>
        <v>71598.36</v>
      </c>
      <c r="H36" s="97">
        <f t="shared" si="4"/>
        <v>67020.459999999992</v>
      </c>
      <c r="I36" s="97">
        <f t="shared" si="4"/>
        <v>71598.36</v>
      </c>
    </row>
  </sheetData>
  <pageMargins left="0.7" right="0.7" top="0.75" bottom="0.75" header="0.3" footer="0.3"/>
  <pageSetup paperSize="9" scale="75" fitToHeight="10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58A9E-E130-4F9E-996A-C90FDED85B22}">
  <sheetPr>
    <pageSetUpPr fitToPage="1"/>
  </sheetPr>
  <dimension ref="A1:I38"/>
  <sheetViews>
    <sheetView workbookViewId="0">
      <pane xSplit="2" topLeftCell="C1" activePane="topRight" state="frozen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110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33876.400000000001</v>
      </c>
      <c r="D9" s="94">
        <v>26875.4</v>
      </c>
      <c r="E9" s="94">
        <v>0</v>
      </c>
      <c r="F9" s="95">
        <f t="shared" ref="F9:F37" si="0">IF(C9&gt;0,C9+D9,D9)</f>
        <v>60751.8</v>
      </c>
      <c r="G9" s="95">
        <f t="shared" ref="G9:G37" si="1">IF(C9&lt;0,0-C9+E9,E9)</f>
        <v>0</v>
      </c>
      <c r="H9" s="95">
        <f t="shared" ref="H9:H37" si="2">IF(F9-G9&gt;0,F9-G9,0)</f>
        <v>60751.8</v>
      </c>
      <c r="I9" s="95">
        <f t="shared" ref="I9:I37" si="3">IF(G9-F9&gt;0,G9-F9,0)</f>
        <v>0</v>
      </c>
    </row>
    <row r="10" spans="1:9" x14ac:dyDescent="0.25">
      <c r="A10" s="93">
        <v>60000001</v>
      </c>
      <c r="B10" t="s">
        <v>55</v>
      </c>
      <c r="C10" s="94">
        <v>524.96</v>
      </c>
      <c r="D10" s="94">
        <v>275.37</v>
      </c>
      <c r="E10" s="94">
        <v>0</v>
      </c>
      <c r="F10" s="95">
        <f t="shared" si="0"/>
        <v>800.33</v>
      </c>
      <c r="G10" s="95">
        <f t="shared" si="1"/>
        <v>0</v>
      </c>
      <c r="H10" s="95">
        <f t="shared" si="2"/>
        <v>800.33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547.15</v>
      </c>
      <c r="D11" s="94">
        <v>0</v>
      </c>
      <c r="E11" s="94">
        <v>0</v>
      </c>
      <c r="F11" s="95">
        <f t="shared" si="0"/>
        <v>547.15</v>
      </c>
      <c r="G11" s="95">
        <f t="shared" si="1"/>
        <v>0</v>
      </c>
      <c r="H11" s="95">
        <f t="shared" si="2"/>
        <v>547.15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9.9600000000000009</v>
      </c>
      <c r="D12" s="94">
        <v>75.150000000000006</v>
      </c>
      <c r="E12" s="94">
        <v>0</v>
      </c>
      <c r="F12" s="95">
        <f t="shared" si="0"/>
        <v>85.110000000000014</v>
      </c>
      <c r="G12" s="95">
        <f t="shared" si="1"/>
        <v>0</v>
      </c>
      <c r="H12" s="95">
        <f t="shared" si="2"/>
        <v>85.110000000000014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57</v>
      </c>
      <c r="C15" s="94">
        <v>330</v>
      </c>
      <c r="D15" s="94">
        <v>330</v>
      </c>
      <c r="E15" s="94">
        <v>0</v>
      </c>
      <c r="F15" s="95">
        <f t="shared" si="0"/>
        <v>660</v>
      </c>
      <c r="G15" s="95">
        <f t="shared" si="1"/>
        <v>0</v>
      </c>
      <c r="H15" s="95">
        <f t="shared" si="2"/>
        <v>660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6542.15</v>
      </c>
      <c r="D16" s="94">
        <v>281.64</v>
      </c>
      <c r="E16" s="94">
        <v>0</v>
      </c>
      <c r="F16" s="95">
        <f t="shared" si="0"/>
        <v>6823.79</v>
      </c>
      <c r="G16" s="95">
        <f t="shared" si="1"/>
        <v>0</v>
      </c>
      <c r="H16" s="95">
        <f t="shared" si="2"/>
        <v>6823.79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952.73</v>
      </c>
      <c r="D17" s="94">
        <v>2175.7399999999998</v>
      </c>
      <c r="E17" s="94">
        <v>0</v>
      </c>
      <c r="F17" s="95">
        <f t="shared" si="0"/>
        <v>3128.47</v>
      </c>
      <c r="G17" s="95">
        <f t="shared" si="1"/>
        <v>0</v>
      </c>
      <c r="H17" s="95">
        <f t="shared" si="2"/>
        <v>3128.47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321.27999999999997</v>
      </c>
      <c r="D18" s="94">
        <v>246.83</v>
      </c>
      <c r="E18" s="94">
        <v>0</v>
      </c>
      <c r="F18" s="95">
        <f t="shared" si="0"/>
        <v>568.11</v>
      </c>
      <c r="G18" s="95">
        <f t="shared" si="1"/>
        <v>0</v>
      </c>
      <c r="H18" s="95">
        <f t="shared" si="2"/>
        <v>568.11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21.33</v>
      </c>
      <c r="D19" s="94">
        <v>517.79999999999995</v>
      </c>
      <c r="E19" s="94">
        <v>0</v>
      </c>
      <c r="F19" s="95">
        <f t="shared" si="0"/>
        <v>539.13</v>
      </c>
      <c r="G19" s="95">
        <f t="shared" si="1"/>
        <v>0</v>
      </c>
      <c r="H19" s="95">
        <f t="shared" si="2"/>
        <v>539.13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43.29</v>
      </c>
      <c r="D20" s="94">
        <v>32.4</v>
      </c>
      <c r="E20" s="94">
        <v>0</v>
      </c>
      <c r="F20" s="95">
        <f t="shared" si="0"/>
        <v>75.69</v>
      </c>
      <c r="G20" s="95">
        <f t="shared" si="1"/>
        <v>0</v>
      </c>
      <c r="H20" s="95">
        <f t="shared" si="2"/>
        <v>75.69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500.76</v>
      </c>
      <c r="D21" s="94">
        <v>435.5</v>
      </c>
      <c r="E21" s="94">
        <v>0</v>
      </c>
      <c r="F21" s="95">
        <f t="shared" si="0"/>
        <v>936.26</v>
      </c>
      <c r="G21" s="95">
        <f t="shared" si="1"/>
        <v>0</v>
      </c>
      <c r="H21" s="95">
        <f t="shared" si="2"/>
        <v>936.26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183.74</v>
      </c>
      <c r="D22" s="94">
        <v>0</v>
      </c>
      <c r="E22" s="94">
        <v>0</v>
      </c>
      <c r="F22" s="95">
        <f t="shared" si="0"/>
        <v>183.74</v>
      </c>
      <c r="G22" s="95">
        <f t="shared" si="1"/>
        <v>0</v>
      </c>
      <c r="H22" s="95">
        <f t="shared" si="2"/>
        <v>183.74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177.13</v>
      </c>
      <c r="D23" s="94">
        <v>246.83</v>
      </c>
      <c r="E23" s="94">
        <v>0</v>
      </c>
      <c r="F23" s="95">
        <f t="shared" si="0"/>
        <v>423.96000000000004</v>
      </c>
      <c r="G23" s="95">
        <f t="shared" si="1"/>
        <v>0</v>
      </c>
      <c r="H23" s="95">
        <f t="shared" si="2"/>
        <v>423.96000000000004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1351.52</v>
      </c>
      <c r="D24" s="94">
        <v>762.18</v>
      </c>
      <c r="E24" s="94">
        <v>0</v>
      </c>
      <c r="F24" s="95">
        <f t="shared" si="0"/>
        <v>2113.6999999999998</v>
      </c>
      <c r="G24" s="95">
        <f t="shared" si="1"/>
        <v>0</v>
      </c>
      <c r="H24" s="95">
        <f t="shared" si="2"/>
        <v>2113.6999999999998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40.89</v>
      </c>
      <c r="D25" s="94">
        <v>0</v>
      </c>
      <c r="E25" s="94">
        <v>0</v>
      </c>
      <c r="F25" s="95">
        <f t="shared" si="0"/>
        <v>40.89</v>
      </c>
      <c r="G25" s="95">
        <f t="shared" si="1"/>
        <v>0</v>
      </c>
      <c r="H25" s="95">
        <f t="shared" si="2"/>
        <v>40.89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327.67</v>
      </c>
      <c r="D26" s="94">
        <v>284.27</v>
      </c>
      <c r="E26" s="94">
        <v>0</v>
      </c>
      <c r="F26" s="95">
        <f t="shared" si="0"/>
        <v>611.94000000000005</v>
      </c>
      <c r="G26" s="95">
        <f t="shared" si="1"/>
        <v>0</v>
      </c>
      <c r="H26" s="95">
        <f t="shared" si="2"/>
        <v>611.94000000000005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143.56</v>
      </c>
      <c r="D27" s="94">
        <v>234.08</v>
      </c>
      <c r="E27" s="94">
        <v>0</v>
      </c>
      <c r="F27" s="95">
        <f t="shared" si="0"/>
        <v>377.64</v>
      </c>
      <c r="G27" s="95">
        <f t="shared" si="1"/>
        <v>0</v>
      </c>
      <c r="H27" s="95">
        <f t="shared" si="2"/>
        <v>377.64</v>
      </c>
      <c r="I27" s="95">
        <f t="shared" si="3"/>
        <v>0</v>
      </c>
    </row>
    <row r="28" spans="1:9" x14ac:dyDescent="0.25">
      <c r="A28" s="93">
        <v>64000000</v>
      </c>
      <c r="B28" t="s">
        <v>70</v>
      </c>
      <c r="C28" s="94">
        <v>15760.75</v>
      </c>
      <c r="D28" s="94">
        <v>14159.95</v>
      </c>
      <c r="E28" s="94">
        <v>0</v>
      </c>
      <c r="F28" s="95">
        <f t="shared" si="0"/>
        <v>29920.7</v>
      </c>
      <c r="G28" s="95">
        <f t="shared" si="1"/>
        <v>0</v>
      </c>
      <c r="H28" s="95">
        <f t="shared" si="2"/>
        <v>29920.7</v>
      </c>
      <c r="I28" s="95">
        <f t="shared" si="3"/>
        <v>0</v>
      </c>
    </row>
    <row r="29" spans="1:9" x14ac:dyDescent="0.25">
      <c r="A29" s="93">
        <v>64000001</v>
      </c>
      <c r="B29" t="s">
        <v>71</v>
      </c>
      <c r="C29" s="94">
        <v>364.22</v>
      </c>
      <c r="D29" s="94">
        <v>364.22</v>
      </c>
      <c r="E29" s="94">
        <v>0</v>
      </c>
      <c r="F29" s="95">
        <f t="shared" si="0"/>
        <v>728.44</v>
      </c>
      <c r="G29" s="95">
        <f t="shared" si="1"/>
        <v>0</v>
      </c>
      <c r="H29" s="95">
        <f t="shared" si="2"/>
        <v>728.44</v>
      </c>
      <c r="I29" s="95">
        <f t="shared" si="3"/>
        <v>0</v>
      </c>
    </row>
    <row r="30" spans="1:9" x14ac:dyDescent="0.25">
      <c r="A30" s="93">
        <v>64100000</v>
      </c>
      <c r="B30" t="s">
        <v>103</v>
      </c>
      <c r="C30" s="94">
        <v>101.15</v>
      </c>
      <c r="D30" s="94">
        <v>0</v>
      </c>
      <c r="E30" s="94">
        <v>0</v>
      </c>
      <c r="F30" s="95">
        <f t="shared" si="0"/>
        <v>101.15</v>
      </c>
      <c r="G30" s="95">
        <f t="shared" si="1"/>
        <v>0</v>
      </c>
      <c r="H30" s="95">
        <f t="shared" si="2"/>
        <v>101.15</v>
      </c>
      <c r="I30" s="95">
        <f t="shared" si="3"/>
        <v>0</v>
      </c>
    </row>
    <row r="31" spans="1:9" x14ac:dyDescent="0.25">
      <c r="A31" s="93">
        <v>64200000</v>
      </c>
      <c r="B31" t="s">
        <v>72</v>
      </c>
      <c r="C31" s="94">
        <v>3768.9</v>
      </c>
      <c r="D31" s="94">
        <v>3289.6</v>
      </c>
      <c r="E31" s="94">
        <v>0</v>
      </c>
      <c r="F31" s="95">
        <f t="shared" si="0"/>
        <v>7058.5</v>
      </c>
      <c r="G31" s="95">
        <f t="shared" si="1"/>
        <v>0</v>
      </c>
      <c r="H31" s="95">
        <f t="shared" si="2"/>
        <v>7058.5</v>
      </c>
      <c r="I31" s="95">
        <f t="shared" si="3"/>
        <v>0</v>
      </c>
    </row>
    <row r="32" spans="1:9" x14ac:dyDescent="0.25">
      <c r="A32" s="93">
        <v>66230001</v>
      </c>
      <c r="B32" t="s">
        <v>73</v>
      </c>
      <c r="C32" s="94">
        <v>25.76</v>
      </c>
      <c r="D32" s="94">
        <v>24.45</v>
      </c>
      <c r="E32" s="94">
        <v>0</v>
      </c>
      <c r="F32" s="95">
        <f t="shared" si="0"/>
        <v>50.21</v>
      </c>
      <c r="G32" s="95">
        <f t="shared" si="1"/>
        <v>0</v>
      </c>
      <c r="H32" s="95">
        <f t="shared" si="2"/>
        <v>50.21</v>
      </c>
      <c r="I32" s="95">
        <f t="shared" si="3"/>
        <v>0</v>
      </c>
    </row>
    <row r="33" spans="1:9" x14ac:dyDescent="0.25">
      <c r="A33" s="93">
        <v>66230006</v>
      </c>
      <c r="B33" t="s">
        <v>74</v>
      </c>
      <c r="C33" s="94">
        <v>120.08</v>
      </c>
      <c r="D33" s="94">
        <v>117.54</v>
      </c>
      <c r="E33" s="94">
        <v>0</v>
      </c>
      <c r="F33" s="95">
        <f t="shared" si="0"/>
        <v>237.62</v>
      </c>
      <c r="G33" s="95">
        <f t="shared" si="1"/>
        <v>0</v>
      </c>
      <c r="H33" s="95">
        <f t="shared" si="2"/>
        <v>237.62</v>
      </c>
      <c r="I33" s="95">
        <f t="shared" si="3"/>
        <v>0</v>
      </c>
    </row>
    <row r="34" spans="1:9" x14ac:dyDescent="0.25">
      <c r="A34" s="93">
        <v>66900000</v>
      </c>
      <c r="B34" t="s">
        <v>104</v>
      </c>
      <c r="C34" s="94">
        <v>0</v>
      </c>
      <c r="D34" s="94">
        <v>78.3</v>
      </c>
      <c r="E34" s="94">
        <v>0</v>
      </c>
      <c r="F34" s="95">
        <f t="shared" si="0"/>
        <v>78.3</v>
      </c>
      <c r="G34" s="95">
        <f t="shared" si="1"/>
        <v>0</v>
      </c>
      <c r="H34" s="95">
        <f t="shared" si="2"/>
        <v>78.3</v>
      </c>
      <c r="I34" s="95">
        <f t="shared" si="3"/>
        <v>0</v>
      </c>
    </row>
    <row r="35" spans="1:9" x14ac:dyDescent="0.25">
      <c r="A35" s="93">
        <v>70000000</v>
      </c>
      <c r="B35" t="s">
        <v>75</v>
      </c>
      <c r="C35" s="94">
        <v>-71564.759999999995</v>
      </c>
      <c r="D35" s="94">
        <v>0</v>
      </c>
      <c r="E35" s="94">
        <v>62597.69</v>
      </c>
      <c r="F35" s="95">
        <f t="shared" si="0"/>
        <v>0</v>
      </c>
      <c r="G35" s="95">
        <f t="shared" si="1"/>
        <v>134162.45000000001</v>
      </c>
      <c r="H35" s="95">
        <f t="shared" si="2"/>
        <v>0</v>
      </c>
      <c r="I35" s="95">
        <f t="shared" si="3"/>
        <v>134162.45000000001</v>
      </c>
    </row>
    <row r="36" spans="1:9" x14ac:dyDescent="0.25">
      <c r="A36" s="93">
        <v>70800000</v>
      </c>
      <c r="B36" t="s">
        <v>76</v>
      </c>
      <c r="C36" s="94">
        <v>115.08</v>
      </c>
      <c r="D36" s="94">
        <v>84</v>
      </c>
      <c r="E36" s="94">
        <v>0</v>
      </c>
      <c r="F36" s="95">
        <f t="shared" si="0"/>
        <v>199.07999999999998</v>
      </c>
      <c r="G36" s="95">
        <f t="shared" si="1"/>
        <v>0</v>
      </c>
      <c r="H36" s="95">
        <f t="shared" si="2"/>
        <v>199.07999999999998</v>
      </c>
      <c r="I36" s="95">
        <f t="shared" si="3"/>
        <v>0</v>
      </c>
    </row>
    <row r="37" spans="1:9" x14ac:dyDescent="0.25">
      <c r="A37" s="93">
        <v>76900000</v>
      </c>
      <c r="B37" t="s">
        <v>84</v>
      </c>
      <c r="C37" s="94">
        <v>0</v>
      </c>
      <c r="D37" s="94">
        <v>0</v>
      </c>
      <c r="E37" s="94">
        <v>60</v>
      </c>
      <c r="F37" s="95">
        <f t="shared" si="0"/>
        <v>0</v>
      </c>
      <c r="G37" s="95">
        <f t="shared" si="1"/>
        <v>60</v>
      </c>
      <c r="H37" s="95">
        <f t="shared" si="2"/>
        <v>0</v>
      </c>
      <c r="I37" s="95">
        <f t="shared" si="3"/>
        <v>60</v>
      </c>
    </row>
    <row r="38" spans="1:9" x14ac:dyDescent="0.25">
      <c r="B38" s="96" t="s">
        <v>77</v>
      </c>
      <c r="C38" s="97">
        <f t="shared" ref="C38:I38" si="4">SUM(C9:C37)</f>
        <v>-4577.899999999996</v>
      </c>
      <c r="D38" s="97">
        <f t="shared" si="4"/>
        <v>50891.250000000015</v>
      </c>
      <c r="E38" s="97">
        <f t="shared" si="4"/>
        <v>62657.69</v>
      </c>
      <c r="F38" s="97">
        <f t="shared" si="4"/>
        <v>117911.71000000002</v>
      </c>
      <c r="G38" s="97">
        <f t="shared" si="4"/>
        <v>134256.05000000002</v>
      </c>
      <c r="H38" s="97">
        <f t="shared" si="4"/>
        <v>117911.71000000002</v>
      </c>
      <c r="I38" s="97">
        <f t="shared" si="4"/>
        <v>134256.05000000002</v>
      </c>
    </row>
  </sheetData>
  <pageMargins left="0.7" right="0.7" top="0.75" bottom="0.75" header="0.3" footer="0.3"/>
  <pageSetup paperSize="9" scale="73" fitToHeight="10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3788-A814-44A9-908D-EBFD9032A7A5}">
  <sheetPr>
    <pageSetUpPr fitToPage="1"/>
  </sheetPr>
  <dimension ref="A1:I39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108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60751.8</v>
      </c>
      <c r="D9" s="94">
        <v>55537.86</v>
      </c>
      <c r="E9" s="94">
        <v>0</v>
      </c>
      <c r="F9" s="95">
        <f t="shared" ref="F9:F38" si="0">IF(C9&gt;0,C9+D9,D9)</f>
        <v>116289.66</v>
      </c>
      <c r="G9" s="95">
        <f t="shared" ref="G9:G38" si="1">IF(C9&lt;0,0-C9+E9,E9)</f>
        <v>0</v>
      </c>
      <c r="H9" s="95">
        <f t="shared" ref="H9:H38" si="2">IF(F9-G9&gt;0,F9-G9,0)</f>
        <v>116289.66</v>
      </c>
      <c r="I9" s="95">
        <f t="shared" ref="I9:I38" si="3">IF(G9-F9&gt;0,G9-F9,0)</f>
        <v>0</v>
      </c>
    </row>
    <row r="10" spans="1:9" x14ac:dyDescent="0.25">
      <c r="A10" s="93">
        <v>60000001</v>
      </c>
      <c r="B10" t="s">
        <v>55</v>
      </c>
      <c r="C10" s="94">
        <v>800.33</v>
      </c>
      <c r="D10" s="94">
        <v>535.21</v>
      </c>
      <c r="E10" s="94">
        <v>0</v>
      </c>
      <c r="F10" s="95">
        <f t="shared" si="0"/>
        <v>1335.54</v>
      </c>
      <c r="G10" s="95">
        <f t="shared" si="1"/>
        <v>0</v>
      </c>
      <c r="H10" s="95">
        <f t="shared" si="2"/>
        <v>1335.54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547.15</v>
      </c>
      <c r="D11" s="94">
        <v>324.85000000000002</v>
      </c>
      <c r="E11" s="94">
        <v>0</v>
      </c>
      <c r="F11" s="95">
        <f t="shared" si="0"/>
        <v>872</v>
      </c>
      <c r="G11" s="95">
        <f t="shared" si="1"/>
        <v>0</v>
      </c>
      <c r="H11" s="95">
        <f t="shared" si="2"/>
        <v>872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85.11</v>
      </c>
      <c r="D12" s="94">
        <v>0</v>
      </c>
      <c r="E12" s="94">
        <v>0</v>
      </c>
      <c r="F12" s="95">
        <f t="shared" si="0"/>
        <v>85.11</v>
      </c>
      <c r="G12" s="95">
        <f t="shared" si="1"/>
        <v>0</v>
      </c>
      <c r="H12" s="95">
        <f t="shared" si="2"/>
        <v>85.11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57</v>
      </c>
      <c r="C15" s="94">
        <v>660</v>
      </c>
      <c r="D15" s="94">
        <v>330</v>
      </c>
      <c r="E15" s="94">
        <v>0</v>
      </c>
      <c r="F15" s="95">
        <f t="shared" si="0"/>
        <v>990</v>
      </c>
      <c r="G15" s="95">
        <f t="shared" si="1"/>
        <v>0</v>
      </c>
      <c r="H15" s="95">
        <f t="shared" si="2"/>
        <v>990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6823.79</v>
      </c>
      <c r="D16" s="94">
        <v>255.35</v>
      </c>
      <c r="E16" s="94">
        <v>0</v>
      </c>
      <c r="F16" s="95">
        <f t="shared" si="0"/>
        <v>7079.14</v>
      </c>
      <c r="G16" s="95">
        <f t="shared" si="1"/>
        <v>0</v>
      </c>
      <c r="H16" s="95">
        <f t="shared" si="2"/>
        <v>7079.14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3128.47</v>
      </c>
      <c r="D17" s="94">
        <v>872.62</v>
      </c>
      <c r="E17" s="94">
        <v>0</v>
      </c>
      <c r="F17" s="95">
        <f t="shared" si="0"/>
        <v>4001.0899999999997</v>
      </c>
      <c r="G17" s="95">
        <f t="shared" si="1"/>
        <v>0</v>
      </c>
      <c r="H17" s="95">
        <f t="shared" si="2"/>
        <v>4001.0899999999997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568.11</v>
      </c>
      <c r="D18" s="94">
        <v>657.35</v>
      </c>
      <c r="E18" s="94">
        <v>0</v>
      </c>
      <c r="F18" s="95">
        <f t="shared" si="0"/>
        <v>1225.46</v>
      </c>
      <c r="G18" s="95">
        <f t="shared" si="1"/>
        <v>0</v>
      </c>
      <c r="H18" s="95">
        <f t="shared" si="2"/>
        <v>1225.46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539.13</v>
      </c>
      <c r="D19" s="94">
        <v>94.53</v>
      </c>
      <c r="E19" s="94">
        <v>0</v>
      </c>
      <c r="F19" s="95">
        <f t="shared" si="0"/>
        <v>633.66</v>
      </c>
      <c r="G19" s="95">
        <f t="shared" si="1"/>
        <v>0</v>
      </c>
      <c r="H19" s="95">
        <f t="shared" si="2"/>
        <v>633.66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75.69</v>
      </c>
      <c r="D20" s="94">
        <v>48.82</v>
      </c>
      <c r="E20" s="94">
        <v>0</v>
      </c>
      <c r="F20" s="95">
        <f t="shared" si="0"/>
        <v>124.50999999999999</v>
      </c>
      <c r="G20" s="95">
        <f t="shared" si="1"/>
        <v>0</v>
      </c>
      <c r="H20" s="95">
        <f t="shared" si="2"/>
        <v>124.50999999999999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936.26</v>
      </c>
      <c r="D21" s="94">
        <v>416.3</v>
      </c>
      <c r="E21" s="94">
        <v>0</v>
      </c>
      <c r="F21" s="95">
        <f t="shared" si="0"/>
        <v>1352.56</v>
      </c>
      <c r="G21" s="95">
        <f t="shared" si="1"/>
        <v>0</v>
      </c>
      <c r="H21" s="95">
        <f t="shared" si="2"/>
        <v>1352.56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183.74</v>
      </c>
      <c r="D22" s="94">
        <v>124.91</v>
      </c>
      <c r="E22" s="94">
        <v>0</v>
      </c>
      <c r="F22" s="95">
        <f t="shared" si="0"/>
        <v>308.64999999999998</v>
      </c>
      <c r="G22" s="95">
        <f t="shared" si="1"/>
        <v>0</v>
      </c>
      <c r="H22" s="95">
        <f t="shared" si="2"/>
        <v>308.64999999999998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423.96</v>
      </c>
      <c r="D23" s="94">
        <v>111</v>
      </c>
      <c r="E23" s="94">
        <v>0</v>
      </c>
      <c r="F23" s="95">
        <f t="shared" si="0"/>
        <v>534.96</v>
      </c>
      <c r="G23" s="95">
        <f t="shared" si="1"/>
        <v>0</v>
      </c>
      <c r="H23" s="95">
        <f t="shared" si="2"/>
        <v>534.96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2113.6999999999998</v>
      </c>
      <c r="D24" s="94">
        <v>1855.6</v>
      </c>
      <c r="E24" s="94">
        <v>0</v>
      </c>
      <c r="F24" s="95">
        <f t="shared" si="0"/>
        <v>3969.2999999999997</v>
      </c>
      <c r="G24" s="95">
        <f t="shared" si="1"/>
        <v>0</v>
      </c>
      <c r="H24" s="95">
        <f t="shared" si="2"/>
        <v>3969.2999999999997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40.89</v>
      </c>
      <c r="D25" s="94">
        <v>0</v>
      </c>
      <c r="E25" s="94">
        <v>0</v>
      </c>
      <c r="F25" s="95">
        <f t="shared" si="0"/>
        <v>40.89</v>
      </c>
      <c r="G25" s="95">
        <f t="shared" si="1"/>
        <v>0</v>
      </c>
      <c r="H25" s="95">
        <f t="shared" si="2"/>
        <v>40.89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611.94000000000005</v>
      </c>
      <c r="D26" s="94">
        <v>274.19</v>
      </c>
      <c r="E26" s="94">
        <v>0</v>
      </c>
      <c r="F26" s="95">
        <f t="shared" si="0"/>
        <v>886.13000000000011</v>
      </c>
      <c r="G26" s="95">
        <f t="shared" si="1"/>
        <v>0</v>
      </c>
      <c r="H26" s="95">
        <f t="shared" si="2"/>
        <v>886.13000000000011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377.64</v>
      </c>
      <c r="D27" s="94">
        <v>206.14</v>
      </c>
      <c r="E27" s="94">
        <v>0</v>
      </c>
      <c r="F27" s="95">
        <f t="shared" si="0"/>
        <v>583.78</v>
      </c>
      <c r="G27" s="95">
        <f t="shared" si="1"/>
        <v>0</v>
      </c>
      <c r="H27" s="95">
        <f t="shared" si="2"/>
        <v>583.78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0</v>
      </c>
      <c r="D28" s="94">
        <v>8.1999999999999993</v>
      </c>
      <c r="E28" s="94">
        <v>0</v>
      </c>
      <c r="F28" s="95">
        <f t="shared" si="0"/>
        <v>8.1999999999999993</v>
      </c>
      <c r="G28" s="95">
        <f t="shared" si="1"/>
        <v>0</v>
      </c>
      <c r="H28" s="95">
        <f t="shared" si="2"/>
        <v>8.1999999999999993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29920.7</v>
      </c>
      <c r="D29" s="94">
        <v>14180.95</v>
      </c>
      <c r="E29" s="94">
        <v>0</v>
      </c>
      <c r="F29" s="95">
        <f t="shared" si="0"/>
        <v>44101.65</v>
      </c>
      <c r="G29" s="95">
        <f t="shared" si="1"/>
        <v>0</v>
      </c>
      <c r="H29" s="95">
        <f t="shared" si="2"/>
        <v>44101.65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728.44</v>
      </c>
      <c r="D30" s="94">
        <v>364.22</v>
      </c>
      <c r="E30" s="94">
        <v>0</v>
      </c>
      <c r="F30" s="95">
        <f t="shared" si="0"/>
        <v>1092.6600000000001</v>
      </c>
      <c r="G30" s="95">
        <f t="shared" si="1"/>
        <v>0</v>
      </c>
      <c r="H30" s="95">
        <f t="shared" si="2"/>
        <v>1092.6600000000001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7058.5</v>
      </c>
      <c r="D32" s="94">
        <v>3258.5</v>
      </c>
      <c r="E32" s="94">
        <v>0</v>
      </c>
      <c r="F32" s="95">
        <f t="shared" si="0"/>
        <v>10317</v>
      </c>
      <c r="G32" s="95">
        <f t="shared" si="1"/>
        <v>0</v>
      </c>
      <c r="H32" s="95">
        <f t="shared" si="2"/>
        <v>10317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50.21</v>
      </c>
      <c r="D33" s="94">
        <v>23.14</v>
      </c>
      <c r="E33" s="94">
        <v>0</v>
      </c>
      <c r="F33" s="95">
        <f t="shared" si="0"/>
        <v>73.349999999999994</v>
      </c>
      <c r="G33" s="95">
        <f t="shared" si="1"/>
        <v>0</v>
      </c>
      <c r="H33" s="95">
        <f t="shared" si="2"/>
        <v>73.349999999999994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237.62</v>
      </c>
      <c r="D34" s="94">
        <v>115</v>
      </c>
      <c r="E34" s="94">
        <v>0</v>
      </c>
      <c r="F34" s="95">
        <f t="shared" si="0"/>
        <v>352.62</v>
      </c>
      <c r="G34" s="95">
        <f t="shared" si="1"/>
        <v>0</v>
      </c>
      <c r="H34" s="95">
        <f t="shared" si="2"/>
        <v>352.62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70000000</v>
      </c>
      <c r="B36" t="s">
        <v>75</v>
      </c>
      <c r="C36" s="94">
        <v>-134162.45000000001</v>
      </c>
      <c r="D36" s="94">
        <v>0</v>
      </c>
      <c r="E36" s="94">
        <v>46952.95</v>
      </c>
      <c r="F36" s="95">
        <f t="shared" si="0"/>
        <v>0</v>
      </c>
      <c r="G36" s="95">
        <f t="shared" si="1"/>
        <v>181115.40000000002</v>
      </c>
      <c r="H36" s="95">
        <f t="shared" si="2"/>
        <v>0</v>
      </c>
      <c r="I36" s="95">
        <f t="shared" si="3"/>
        <v>181115.40000000002</v>
      </c>
    </row>
    <row r="37" spans="1:9" x14ac:dyDescent="0.25">
      <c r="A37" s="93">
        <v>70800000</v>
      </c>
      <c r="B37" t="s">
        <v>76</v>
      </c>
      <c r="C37" s="94">
        <v>199.08</v>
      </c>
      <c r="D37" s="94">
        <v>195</v>
      </c>
      <c r="E37" s="94">
        <v>0</v>
      </c>
      <c r="F37" s="95">
        <f t="shared" si="0"/>
        <v>394.08000000000004</v>
      </c>
      <c r="G37" s="95">
        <f t="shared" si="1"/>
        <v>0</v>
      </c>
      <c r="H37" s="95">
        <f t="shared" si="2"/>
        <v>394.08000000000004</v>
      </c>
      <c r="I37" s="95">
        <f t="shared" si="3"/>
        <v>0</v>
      </c>
    </row>
    <row r="38" spans="1:9" x14ac:dyDescent="0.25">
      <c r="A38" s="93">
        <v>76900000</v>
      </c>
      <c r="B38" t="s">
        <v>84</v>
      </c>
      <c r="C38" s="94">
        <v>-60</v>
      </c>
      <c r="D38" s="94">
        <v>0</v>
      </c>
      <c r="E38" s="94">
        <v>0</v>
      </c>
      <c r="F38" s="95">
        <f t="shared" si="0"/>
        <v>0</v>
      </c>
      <c r="G38" s="95">
        <f t="shared" si="1"/>
        <v>60</v>
      </c>
      <c r="H38" s="95">
        <f t="shared" si="2"/>
        <v>0</v>
      </c>
      <c r="I38" s="95">
        <f t="shared" si="3"/>
        <v>60</v>
      </c>
    </row>
    <row r="39" spans="1:9" x14ac:dyDescent="0.25">
      <c r="B39" s="96" t="s">
        <v>77</v>
      </c>
      <c r="C39" s="97">
        <f t="shared" ref="C39:I39" si="4">SUM(C9:C38)</f>
        <v>-16344.339999999998</v>
      </c>
      <c r="D39" s="97">
        <f t="shared" si="4"/>
        <v>79789.740000000005</v>
      </c>
      <c r="E39" s="97">
        <f t="shared" si="4"/>
        <v>46952.95</v>
      </c>
      <c r="F39" s="97">
        <f t="shared" si="4"/>
        <v>197701.44999999998</v>
      </c>
      <c r="G39" s="97">
        <f t="shared" si="4"/>
        <v>181209.00000000003</v>
      </c>
      <c r="H39" s="97">
        <f t="shared" si="4"/>
        <v>197701.44999999998</v>
      </c>
      <c r="I39" s="97">
        <f t="shared" si="4"/>
        <v>181209.00000000003</v>
      </c>
    </row>
  </sheetData>
  <pageMargins left="0.7" right="0.7" top="0.75" bottom="0.75" header="0.3" footer="0.3"/>
  <pageSetup paperSize="9" scale="73" fitToHeight="10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7640-EC4F-4813-9626-0C2BCF3EC2F1}">
  <sheetPr>
    <pageSetUpPr fitToPage="1"/>
  </sheetPr>
  <dimension ref="A1:I40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120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116289.66</v>
      </c>
      <c r="D9" s="94">
        <v>24482.22</v>
      </c>
      <c r="E9" s="94">
        <v>0</v>
      </c>
      <c r="F9" s="95">
        <f t="shared" ref="F9:F39" si="0">IF(C9&gt;0,C9+D9,D9)</f>
        <v>140771.88</v>
      </c>
      <c r="G9" s="95">
        <f t="shared" ref="G9:G39" si="1">IF(C9&lt;0,0-C9+E9,E9)</f>
        <v>0</v>
      </c>
      <c r="H9" s="95">
        <f t="shared" ref="H9:H39" si="2">IF(F9-G9&gt;0,F9-G9,0)</f>
        <v>140771.88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1335.54</v>
      </c>
      <c r="D10" s="94">
        <v>2197</v>
      </c>
      <c r="E10" s="94">
        <v>0</v>
      </c>
      <c r="F10" s="95">
        <f t="shared" si="0"/>
        <v>3532.54</v>
      </c>
      <c r="G10" s="95">
        <f t="shared" si="1"/>
        <v>0</v>
      </c>
      <c r="H10" s="95">
        <f t="shared" si="2"/>
        <v>3532.54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872</v>
      </c>
      <c r="D11" s="94">
        <v>244.8</v>
      </c>
      <c r="E11" s="94">
        <v>0</v>
      </c>
      <c r="F11" s="95">
        <f t="shared" si="0"/>
        <v>1116.8</v>
      </c>
      <c r="G11" s="95">
        <f t="shared" si="1"/>
        <v>0</v>
      </c>
      <c r="H11" s="95">
        <f t="shared" si="2"/>
        <v>1116.8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85.11</v>
      </c>
      <c r="D12" s="94">
        <v>0</v>
      </c>
      <c r="E12" s="94">
        <v>0</v>
      </c>
      <c r="F12" s="95">
        <f t="shared" si="0"/>
        <v>85.11</v>
      </c>
      <c r="G12" s="95">
        <f t="shared" si="1"/>
        <v>0</v>
      </c>
      <c r="H12" s="95">
        <f t="shared" si="2"/>
        <v>85.11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57</v>
      </c>
      <c r="C15" s="94">
        <v>990</v>
      </c>
      <c r="D15" s="94">
        <v>330</v>
      </c>
      <c r="E15" s="94">
        <v>0</v>
      </c>
      <c r="F15" s="95">
        <f t="shared" si="0"/>
        <v>1320</v>
      </c>
      <c r="G15" s="95">
        <f t="shared" si="1"/>
        <v>0</v>
      </c>
      <c r="H15" s="95">
        <f t="shared" si="2"/>
        <v>1320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7079.14</v>
      </c>
      <c r="D16" s="94">
        <v>113.98</v>
      </c>
      <c r="E16" s="94">
        <v>0</v>
      </c>
      <c r="F16" s="95">
        <f t="shared" si="0"/>
        <v>7193.12</v>
      </c>
      <c r="G16" s="95">
        <f t="shared" si="1"/>
        <v>0</v>
      </c>
      <c r="H16" s="95">
        <f t="shared" si="2"/>
        <v>7193.12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4001.09</v>
      </c>
      <c r="D17" s="94">
        <v>838.72</v>
      </c>
      <c r="E17" s="94">
        <v>0</v>
      </c>
      <c r="F17" s="95">
        <f t="shared" si="0"/>
        <v>4839.8100000000004</v>
      </c>
      <c r="G17" s="95">
        <f t="shared" si="1"/>
        <v>0</v>
      </c>
      <c r="H17" s="95">
        <f t="shared" si="2"/>
        <v>4839.8100000000004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1225.46</v>
      </c>
      <c r="D18" s="94">
        <v>1564.83</v>
      </c>
      <c r="E18" s="94">
        <v>0</v>
      </c>
      <c r="F18" s="95">
        <f t="shared" si="0"/>
        <v>2790.29</v>
      </c>
      <c r="G18" s="95">
        <f t="shared" si="1"/>
        <v>0</v>
      </c>
      <c r="H18" s="95">
        <f t="shared" si="2"/>
        <v>2790.29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633.66</v>
      </c>
      <c r="D19" s="94">
        <v>26.83</v>
      </c>
      <c r="E19" s="94">
        <v>0</v>
      </c>
      <c r="F19" s="95">
        <f t="shared" si="0"/>
        <v>660.49</v>
      </c>
      <c r="G19" s="95">
        <f t="shared" si="1"/>
        <v>0</v>
      </c>
      <c r="H19" s="95">
        <f t="shared" si="2"/>
        <v>660.49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124.51</v>
      </c>
      <c r="D20" s="94">
        <v>25.25</v>
      </c>
      <c r="E20" s="94">
        <v>0</v>
      </c>
      <c r="F20" s="95">
        <f t="shared" si="0"/>
        <v>149.76</v>
      </c>
      <c r="G20" s="95">
        <f t="shared" si="1"/>
        <v>0</v>
      </c>
      <c r="H20" s="95">
        <f t="shared" si="2"/>
        <v>149.76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1352.56</v>
      </c>
      <c r="D21" s="94">
        <v>429.5</v>
      </c>
      <c r="E21" s="94">
        <v>0</v>
      </c>
      <c r="F21" s="95">
        <f t="shared" si="0"/>
        <v>1782.06</v>
      </c>
      <c r="G21" s="95">
        <f t="shared" si="1"/>
        <v>0</v>
      </c>
      <c r="H21" s="95">
        <f t="shared" si="2"/>
        <v>1782.06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308.64999999999998</v>
      </c>
      <c r="D22" s="94">
        <v>0</v>
      </c>
      <c r="E22" s="94">
        <v>0</v>
      </c>
      <c r="F22" s="95">
        <f t="shared" si="0"/>
        <v>308.64999999999998</v>
      </c>
      <c r="G22" s="95">
        <f t="shared" si="1"/>
        <v>0</v>
      </c>
      <c r="H22" s="95">
        <f t="shared" si="2"/>
        <v>308.64999999999998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534.96</v>
      </c>
      <c r="D23" s="94">
        <v>233.06</v>
      </c>
      <c r="E23" s="94">
        <v>0</v>
      </c>
      <c r="F23" s="95">
        <f t="shared" si="0"/>
        <v>768.02</v>
      </c>
      <c r="G23" s="95">
        <f t="shared" si="1"/>
        <v>0</v>
      </c>
      <c r="H23" s="95">
        <f t="shared" si="2"/>
        <v>768.02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3969.3</v>
      </c>
      <c r="D24" s="94">
        <v>588.73</v>
      </c>
      <c r="E24" s="94">
        <v>0</v>
      </c>
      <c r="F24" s="95">
        <f t="shared" si="0"/>
        <v>4558.0300000000007</v>
      </c>
      <c r="G24" s="95">
        <f t="shared" si="1"/>
        <v>0</v>
      </c>
      <c r="H24" s="95">
        <f t="shared" si="2"/>
        <v>4558.0300000000007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40.89</v>
      </c>
      <c r="D25" s="94">
        <v>37.630000000000003</v>
      </c>
      <c r="E25" s="94">
        <v>0</v>
      </c>
      <c r="F25" s="95">
        <f t="shared" si="0"/>
        <v>78.52000000000001</v>
      </c>
      <c r="G25" s="95">
        <f t="shared" si="1"/>
        <v>0</v>
      </c>
      <c r="H25" s="95">
        <f t="shared" si="2"/>
        <v>78.52000000000001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886.13</v>
      </c>
      <c r="D26" s="94">
        <v>268.81</v>
      </c>
      <c r="E26" s="94">
        <v>0</v>
      </c>
      <c r="F26" s="95">
        <f t="shared" si="0"/>
        <v>1154.94</v>
      </c>
      <c r="G26" s="95">
        <f t="shared" si="1"/>
        <v>0</v>
      </c>
      <c r="H26" s="95">
        <f t="shared" si="2"/>
        <v>1154.94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583.78</v>
      </c>
      <c r="D27" s="94">
        <v>711.12</v>
      </c>
      <c r="E27" s="94">
        <v>0</v>
      </c>
      <c r="F27" s="95">
        <f t="shared" si="0"/>
        <v>1294.9000000000001</v>
      </c>
      <c r="G27" s="95">
        <f t="shared" si="1"/>
        <v>0</v>
      </c>
      <c r="H27" s="95">
        <f t="shared" si="2"/>
        <v>1294.9000000000001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8.1999999999999993</v>
      </c>
      <c r="D28" s="94">
        <v>4.0999999999999996</v>
      </c>
      <c r="E28" s="94">
        <v>0</v>
      </c>
      <c r="F28" s="95">
        <f t="shared" si="0"/>
        <v>12.299999999999999</v>
      </c>
      <c r="G28" s="95">
        <f t="shared" si="1"/>
        <v>0</v>
      </c>
      <c r="H28" s="95">
        <f t="shared" si="2"/>
        <v>12.299999999999999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44101.65</v>
      </c>
      <c r="D29" s="94">
        <v>14159.95</v>
      </c>
      <c r="E29" s="94">
        <v>0</v>
      </c>
      <c r="F29" s="95">
        <f t="shared" si="0"/>
        <v>58261.600000000006</v>
      </c>
      <c r="G29" s="95">
        <f t="shared" si="1"/>
        <v>0</v>
      </c>
      <c r="H29" s="95">
        <f t="shared" si="2"/>
        <v>58261.600000000006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1092.6600000000001</v>
      </c>
      <c r="D30" s="94">
        <v>364.22</v>
      </c>
      <c r="E30" s="94">
        <v>0</v>
      </c>
      <c r="F30" s="95">
        <f t="shared" si="0"/>
        <v>1456.88</v>
      </c>
      <c r="G30" s="95">
        <f t="shared" si="1"/>
        <v>0</v>
      </c>
      <c r="H30" s="95">
        <f t="shared" si="2"/>
        <v>1456.88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10317</v>
      </c>
      <c r="D32" s="94">
        <v>3269.91</v>
      </c>
      <c r="E32" s="94">
        <v>0</v>
      </c>
      <c r="F32" s="95">
        <f t="shared" si="0"/>
        <v>13586.91</v>
      </c>
      <c r="G32" s="95">
        <f t="shared" si="1"/>
        <v>0</v>
      </c>
      <c r="H32" s="95">
        <f t="shared" si="2"/>
        <v>13586.91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73.349999999999994</v>
      </c>
      <c r="D33" s="94">
        <v>21.82</v>
      </c>
      <c r="E33" s="94">
        <v>0</v>
      </c>
      <c r="F33" s="95">
        <f t="shared" si="0"/>
        <v>95.169999999999987</v>
      </c>
      <c r="G33" s="95">
        <f t="shared" si="1"/>
        <v>0</v>
      </c>
      <c r="H33" s="95">
        <f t="shared" si="2"/>
        <v>95.169999999999987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352.62</v>
      </c>
      <c r="D34" s="94">
        <v>112.44</v>
      </c>
      <c r="E34" s="94">
        <v>0</v>
      </c>
      <c r="F34" s="95">
        <f t="shared" si="0"/>
        <v>465.06</v>
      </c>
      <c r="G34" s="95">
        <f t="shared" si="1"/>
        <v>0</v>
      </c>
      <c r="H34" s="95">
        <f t="shared" si="2"/>
        <v>465.06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0</v>
      </c>
      <c r="D36" s="94">
        <v>100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-181115.4</v>
      </c>
      <c r="D37" s="94">
        <v>0</v>
      </c>
      <c r="E37" s="94">
        <v>74328.13</v>
      </c>
      <c r="F37" s="95">
        <f t="shared" si="0"/>
        <v>0</v>
      </c>
      <c r="G37" s="95">
        <f t="shared" si="1"/>
        <v>255443.53</v>
      </c>
      <c r="H37" s="95">
        <f t="shared" si="2"/>
        <v>0</v>
      </c>
      <c r="I37" s="95">
        <f t="shared" si="3"/>
        <v>255443.53</v>
      </c>
    </row>
    <row r="38" spans="1:9" x14ac:dyDescent="0.25">
      <c r="A38" s="93">
        <v>70800000</v>
      </c>
      <c r="B38" t="s">
        <v>76</v>
      </c>
      <c r="C38" s="94">
        <v>394.08</v>
      </c>
      <c r="D38" s="94">
        <v>463.8</v>
      </c>
      <c r="E38" s="94">
        <v>0</v>
      </c>
      <c r="F38" s="95">
        <f t="shared" si="0"/>
        <v>857.88</v>
      </c>
      <c r="G38" s="95">
        <f t="shared" si="1"/>
        <v>0</v>
      </c>
      <c r="H38" s="95">
        <f t="shared" si="2"/>
        <v>857.88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-60</v>
      </c>
      <c r="D39" s="94">
        <v>0</v>
      </c>
      <c r="E39" s="94">
        <v>7.78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77</v>
      </c>
      <c r="C40" s="97">
        <f t="shared" ref="C40:I40" si="4">SUM(C9:C39)</f>
        <v>16492.449999999997</v>
      </c>
      <c r="D40" s="97">
        <f t="shared" si="4"/>
        <v>50588.720000000008</v>
      </c>
      <c r="E40" s="97">
        <f t="shared" si="4"/>
        <v>74335.91</v>
      </c>
      <c r="F40" s="97">
        <f t="shared" si="4"/>
        <v>248290.16999999995</v>
      </c>
      <c r="G40" s="97">
        <f t="shared" si="4"/>
        <v>255544.91</v>
      </c>
      <c r="H40" s="97">
        <f t="shared" si="4"/>
        <v>248290.16999999995</v>
      </c>
      <c r="I40" s="97">
        <f t="shared" si="4"/>
        <v>255544.91</v>
      </c>
    </row>
  </sheetData>
  <pageMargins left="0.7" right="0.7" top="0.75" bottom="0.75" header="0.3" footer="0.3"/>
  <pageSetup paperSize="9" scale="73" fitToHeight="10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4D9-394E-48EC-9C3E-5934ED5C5F46}">
  <sheetPr>
    <pageSetUpPr fitToPage="1"/>
  </sheetPr>
  <dimension ref="A1:I40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107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140771.88</v>
      </c>
      <c r="D9" s="94">
        <v>66860.429999999993</v>
      </c>
      <c r="E9" s="94">
        <v>0</v>
      </c>
      <c r="F9" s="95">
        <f t="shared" ref="F9:F39" si="0">IF(C9&gt;0,C9+D9,D9)</f>
        <v>207632.31</v>
      </c>
      <c r="G9" s="95">
        <f t="shared" ref="G9:G39" si="1">IF(C9&lt;0,0-C9+E9,E9)</f>
        <v>0</v>
      </c>
      <c r="H9" s="95">
        <f t="shared" ref="H9:H39" si="2">IF(F9-G9&gt;0,F9-G9,0)</f>
        <v>207632.31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3532.54</v>
      </c>
      <c r="D10" s="94">
        <v>2331.3000000000002</v>
      </c>
      <c r="E10" s="94">
        <v>0</v>
      </c>
      <c r="F10" s="95">
        <f t="shared" si="0"/>
        <v>5863.84</v>
      </c>
      <c r="G10" s="95">
        <f t="shared" si="1"/>
        <v>0</v>
      </c>
      <c r="H10" s="95">
        <f t="shared" si="2"/>
        <v>5863.84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1116.8</v>
      </c>
      <c r="D11" s="94">
        <v>755.41</v>
      </c>
      <c r="E11" s="94">
        <v>0</v>
      </c>
      <c r="F11" s="95">
        <f t="shared" si="0"/>
        <v>1872.21</v>
      </c>
      <c r="G11" s="95">
        <f t="shared" si="1"/>
        <v>0</v>
      </c>
      <c r="H11" s="95">
        <f t="shared" si="2"/>
        <v>1872.21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85.11</v>
      </c>
      <c r="D12" s="94">
        <v>68.97</v>
      </c>
      <c r="E12" s="94">
        <v>0</v>
      </c>
      <c r="F12" s="95">
        <f t="shared" si="0"/>
        <v>154.07999999999998</v>
      </c>
      <c r="G12" s="95">
        <f t="shared" si="1"/>
        <v>0</v>
      </c>
      <c r="H12" s="95">
        <f t="shared" si="2"/>
        <v>154.07999999999998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870</v>
      </c>
      <c r="D13" s="94">
        <v>0</v>
      </c>
      <c r="E13" s="94">
        <v>0</v>
      </c>
      <c r="F13" s="95">
        <f t="shared" si="0"/>
        <v>870</v>
      </c>
      <c r="G13" s="95">
        <f t="shared" si="1"/>
        <v>0</v>
      </c>
      <c r="H13" s="95">
        <f t="shared" si="2"/>
        <v>870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-33.6</v>
      </c>
      <c r="D14" s="94">
        <v>0</v>
      </c>
      <c r="E14" s="94">
        <v>0</v>
      </c>
      <c r="F14" s="95">
        <f t="shared" si="0"/>
        <v>0</v>
      </c>
      <c r="G14" s="95">
        <f t="shared" si="1"/>
        <v>33.6</v>
      </c>
      <c r="H14" s="95">
        <f t="shared" si="2"/>
        <v>0</v>
      </c>
      <c r="I14" s="95">
        <f t="shared" si="3"/>
        <v>33.6</v>
      </c>
    </row>
    <row r="15" spans="1:9" x14ac:dyDescent="0.25">
      <c r="A15" s="93">
        <v>62100003</v>
      </c>
      <c r="B15" t="s">
        <v>57</v>
      </c>
      <c r="C15" s="94">
        <v>1320</v>
      </c>
      <c r="D15" s="94">
        <v>330</v>
      </c>
      <c r="E15" s="94">
        <v>0</v>
      </c>
      <c r="F15" s="95">
        <f t="shared" si="0"/>
        <v>1650</v>
      </c>
      <c r="G15" s="95">
        <f t="shared" si="1"/>
        <v>0</v>
      </c>
      <c r="H15" s="95">
        <f t="shared" si="2"/>
        <v>1650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7193.12</v>
      </c>
      <c r="D16" s="94">
        <v>848.2</v>
      </c>
      <c r="E16" s="94">
        <v>0</v>
      </c>
      <c r="F16" s="95">
        <f t="shared" si="0"/>
        <v>8041.32</v>
      </c>
      <c r="G16" s="95">
        <f t="shared" si="1"/>
        <v>0</v>
      </c>
      <c r="H16" s="95">
        <f t="shared" si="2"/>
        <v>8041.32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4839.8100000000004</v>
      </c>
      <c r="D17" s="94">
        <v>7745.71</v>
      </c>
      <c r="E17" s="94">
        <v>0</v>
      </c>
      <c r="F17" s="95">
        <f t="shared" si="0"/>
        <v>12585.52</v>
      </c>
      <c r="G17" s="95">
        <f t="shared" si="1"/>
        <v>0</v>
      </c>
      <c r="H17" s="95">
        <f t="shared" si="2"/>
        <v>12585.52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2790.29</v>
      </c>
      <c r="D18" s="94">
        <v>246.83</v>
      </c>
      <c r="E18" s="94">
        <v>0</v>
      </c>
      <c r="F18" s="95">
        <f t="shared" si="0"/>
        <v>3037.12</v>
      </c>
      <c r="G18" s="95">
        <f t="shared" si="1"/>
        <v>0</v>
      </c>
      <c r="H18" s="95">
        <f t="shared" si="2"/>
        <v>3037.12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660.49</v>
      </c>
      <c r="D19" s="94">
        <v>19.34</v>
      </c>
      <c r="E19" s="94">
        <v>0</v>
      </c>
      <c r="F19" s="95">
        <f t="shared" si="0"/>
        <v>679.83</v>
      </c>
      <c r="G19" s="95">
        <f t="shared" si="1"/>
        <v>0</v>
      </c>
      <c r="H19" s="95">
        <f t="shared" si="2"/>
        <v>679.83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149.76</v>
      </c>
      <c r="D20" s="94">
        <v>29.36</v>
      </c>
      <c r="E20" s="94">
        <v>0</v>
      </c>
      <c r="F20" s="95">
        <f t="shared" si="0"/>
        <v>179.12</v>
      </c>
      <c r="G20" s="95">
        <f t="shared" si="1"/>
        <v>0</v>
      </c>
      <c r="H20" s="95">
        <f t="shared" si="2"/>
        <v>179.12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1782.06</v>
      </c>
      <c r="D21" s="94">
        <v>507.34</v>
      </c>
      <c r="E21" s="94">
        <v>0</v>
      </c>
      <c r="F21" s="95">
        <f t="shared" si="0"/>
        <v>2289.4</v>
      </c>
      <c r="G21" s="95">
        <f t="shared" si="1"/>
        <v>0</v>
      </c>
      <c r="H21" s="95">
        <f t="shared" si="2"/>
        <v>2289.4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308.64999999999998</v>
      </c>
      <c r="D22" s="94">
        <v>104.92</v>
      </c>
      <c r="E22" s="94">
        <v>0</v>
      </c>
      <c r="F22" s="95">
        <f t="shared" si="0"/>
        <v>413.57</v>
      </c>
      <c r="G22" s="95">
        <f t="shared" si="1"/>
        <v>0</v>
      </c>
      <c r="H22" s="95">
        <f t="shared" si="2"/>
        <v>413.57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768.02</v>
      </c>
      <c r="D23" s="94">
        <v>146.19999999999999</v>
      </c>
      <c r="E23" s="94">
        <v>0</v>
      </c>
      <c r="F23" s="95">
        <f t="shared" si="0"/>
        <v>914.22</v>
      </c>
      <c r="G23" s="95">
        <f t="shared" si="1"/>
        <v>0</v>
      </c>
      <c r="H23" s="95">
        <f t="shared" si="2"/>
        <v>914.22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4558.03</v>
      </c>
      <c r="D24" s="94">
        <v>863.43</v>
      </c>
      <c r="E24" s="94">
        <v>0</v>
      </c>
      <c r="F24" s="95">
        <f t="shared" si="0"/>
        <v>5421.46</v>
      </c>
      <c r="G24" s="95">
        <f t="shared" si="1"/>
        <v>0</v>
      </c>
      <c r="H24" s="95">
        <f t="shared" si="2"/>
        <v>5421.46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78.52</v>
      </c>
      <c r="D25" s="94">
        <v>0</v>
      </c>
      <c r="E25" s="94">
        <v>0</v>
      </c>
      <c r="F25" s="95">
        <f t="shared" si="0"/>
        <v>78.52</v>
      </c>
      <c r="G25" s="95">
        <f t="shared" si="1"/>
        <v>0</v>
      </c>
      <c r="H25" s="95">
        <f t="shared" si="2"/>
        <v>78.52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1154.94</v>
      </c>
      <c r="D26" s="94">
        <v>288.06</v>
      </c>
      <c r="E26" s="94">
        <v>0</v>
      </c>
      <c r="F26" s="95">
        <f t="shared" si="0"/>
        <v>1443</v>
      </c>
      <c r="G26" s="95">
        <f t="shared" si="1"/>
        <v>0</v>
      </c>
      <c r="H26" s="95">
        <f t="shared" si="2"/>
        <v>1443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1294.9000000000001</v>
      </c>
      <c r="D27" s="94">
        <v>971.69</v>
      </c>
      <c r="E27" s="94">
        <v>0</v>
      </c>
      <c r="F27" s="95">
        <f t="shared" si="0"/>
        <v>2266.59</v>
      </c>
      <c r="G27" s="95">
        <f t="shared" si="1"/>
        <v>0</v>
      </c>
      <c r="H27" s="95">
        <f t="shared" si="2"/>
        <v>2266.59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12.3</v>
      </c>
      <c r="D28" s="94">
        <v>0</v>
      </c>
      <c r="E28" s="94">
        <v>0</v>
      </c>
      <c r="F28" s="95">
        <f t="shared" si="0"/>
        <v>12.3</v>
      </c>
      <c r="G28" s="95">
        <f t="shared" si="1"/>
        <v>0</v>
      </c>
      <c r="H28" s="95">
        <f t="shared" si="2"/>
        <v>12.3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58261.599999999999</v>
      </c>
      <c r="D29" s="94">
        <v>14323.55</v>
      </c>
      <c r="E29" s="94">
        <v>0</v>
      </c>
      <c r="F29" s="95">
        <f t="shared" si="0"/>
        <v>72585.149999999994</v>
      </c>
      <c r="G29" s="95">
        <f t="shared" si="1"/>
        <v>0</v>
      </c>
      <c r="H29" s="95">
        <f t="shared" si="2"/>
        <v>72585.149999999994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1456.88</v>
      </c>
      <c r="D30" s="94">
        <v>364.22</v>
      </c>
      <c r="E30" s="94">
        <v>0</v>
      </c>
      <c r="F30" s="95">
        <f t="shared" si="0"/>
        <v>1821.1000000000001</v>
      </c>
      <c r="G30" s="95">
        <f t="shared" si="1"/>
        <v>0</v>
      </c>
      <c r="H30" s="95">
        <f t="shared" si="2"/>
        <v>1821.1000000000001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13586.91</v>
      </c>
      <c r="D32" s="94">
        <v>3326.41</v>
      </c>
      <c r="E32" s="94">
        <v>0</v>
      </c>
      <c r="F32" s="95">
        <f t="shared" si="0"/>
        <v>16913.32</v>
      </c>
      <c r="G32" s="95">
        <f t="shared" si="1"/>
        <v>0</v>
      </c>
      <c r="H32" s="95">
        <f t="shared" si="2"/>
        <v>16913.32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95.17</v>
      </c>
      <c r="D33" s="94">
        <v>20.5</v>
      </c>
      <c r="E33" s="94">
        <v>0</v>
      </c>
      <c r="F33" s="95">
        <f t="shared" si="0"/>
        <v>115.67</v>
      </c>
      <c r="G33" s="95">
        <f t="shared" si="1"/>
        <v>0</v>
      </c>
      <c r="H33" s="95">
        <f t="shared" si="2"/>
        <v>115.67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465.06</v>
      </c>
      <c r="D34" s="94">
        <v>109.88</v>
      </c>
      <c r="E34" s="94">
        <v>0</v>
      </c>
      <c r="F34" s="95">
        <f t="shared" si="0"/>
        <v>574.94000000000005</v>
      </c>
      <c r="G34" s="95">
        <f t="shared" si="1"/>
        <v>0</v>
      </c>
      <c r="H34" s="95">
        <f t="shared" si="2"/>
        <v>574.94000000000005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100</v>
      </c>
      <c r="D36" s="94">
        <v>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-255443.53</v>
      </c>
      <c r="D37" s="94">
        <v>0</v>
      </c>
      <c r="E37" s="94">
        <v>111423.64</v>
      </c>
      <c r="F37" s="95">
        <f t="shared" si="0"/>
        <v>0</v>
      </c>
      <c r="G37" s="95">
        <f t="shared" si="1"/>
        <v>366867.17</v>
      </c>
      <c r="H37" s="95">
        <f t="shared" si="2"/>
        <v>0</v>
      </c>
      <c r="I37" s="95">
        <f t="shared" si="3"/>
        <v>366867.17</v>
      </c>
    </row>
    <row r="38" spans="1:9" x14ac:dyDescent="0.25">
      <c r="A38" s="93">
        <v>70800000</v>
      </c>
      <c r="B38" t="s">
        <v>76</v>
      </c>
      <c r="C38" s="94">
        <v>857.88</v>
      </c>
      <c r="D38" s="94">
        <v>13.5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77</v>
      </c>
      <c r="C40" s="97">
        <f t="shared" ref="C40:I40" si="4">SUM(C9:C39)</f>
        <v>-7254.7400000000544</v>
      </c>
      <c r="D40" s="97">
        <f t="shared" si="4"/>
        <v>100275.25</v>
      </c>
      <c r="E40" s="97">
        <f t="shared" si="4"/>
        <v>111423.64</v>
      </c>
      <c r="F40" s="97">
        <f t="shared" si="4"/>
        <v>348565.41999999993</v>
      </c>
      <c r="G40" s="97">
        <f t="shared" si="4"/>
        <v>366968.55</v>
      </c>
      <c r="H40" s="97">
        <f t="shared" si="4"/>
        <v>348565.41999999993</v>
      </c>
      <c r="I40" s="97">
        <f t="shared" si="4"/>
        <v>366968.55</v>
      </c>
    </row>
  </sheetData>
  <pageMargins left="0.7" right="0.7" top="0.75" bottom="0.75" header="0.3" footer="0.3"/>
  <pageSetup paperSize="9" scale="72" fitToHeight="10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3C169-319B-41FC-A7AC-8122BDE8CE58}">
  <sheetPr>
    <pageSetUpPr fitToPage="1"/>
  </sheetPr>
  <dimension ref="A1:I40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109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207632.31</v>
      </c>
      <c r="D9" s="94">
        <v>41228.480000000003</v>
      </c>
      <c r="E9" s="94">
        <v>0</v>
      </c>
      <c r="F9" s="95">
        <f t="shared" ref="F9:F39" si="0">IF(C9&gt;0,C9+D9,D9)</f>
        <v>248860.79</v>
      </c>
      <c r="G9" s="95">
        <f t="shared" ref="G9:G39" si="1">IF(C9&lt;0,0-C9+E9,E9)</f>
        <v>0</v>
      </c>
      <c r="H9" s="95">
        <f t="shared" ref="H9:H39" si="2">IF(F9-G9&gt;0,F9-G9,0)</f>
        <v>248860.79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5863.84</v>
      </c>
      <c r="D10" s="94">
        <v>1486.87</v>
      </c>
      <c r="E10" s="94">
        <v>0</v>
      </c>
      <c r="F10" s="95">
        <f t="shared" si="0"/>
        <v>7350.71</v>
      </c>
      <c r="G10" s="95">
        <f t="shared" si="1"/>
        <v>0</v>
      </c>
      <c r="H10" s="95">
        <f t="shared" si="2"/>
        <v>7350.71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1872.21</v>
      </c>
      <c r="D11" s="94">
        <v>143.44999999999999</v>
      </c>
      <c r="E11" s="94">
        <v>0</v>
      </c>
      <c r="F11" s="95">
        <f t="shared" si="0"/>
        <v>2015.66</v>
      </c>
      <c r="G11" s="95">
        <f t="shared" si="1"/>
        <v>0</v>
      </c>
      <c r="H11" s="95">
        <f t="shared" si="2"/>
        <v>2015.66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154.08000000000001</v>
      </c>
      <c r="D12" s="94">
        <v>0</v>
      </c>
      <c r="E12" s="94">
        <v>0</v>
      </c>
      <c r="F12" s="95">
        <f t="shared" si="0"/>
        <v>154.08000000000001</v>
      </c>
      <c r="G12" s="95">
        <f t="shared" si="1"/>
        <v>0</v>
      </c>
      <c r="H12" s="95">
        <f t="shared" si="2"/>
        <v>154.08000000000001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870</v>
      </c>
      <c r="D13" s="94">
        <v>350</v>
      </c>
      <c r="E13" s="94">
        <v>0</v>
      </c>
      <c r="F13" s="95">
        <f t="shared" si="0"/>
        <v>1220</v>
      </c>
      <c r="G13" s="95">
        <f t="shared" si="1"/>
        <v>0</v>
      </c>
      <c r="H13" s="95">
        <f t="shared" si="2"/>
        <v>1220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-33.6</v>
      </c>
      <c r="D14" s="94">
        <v>0</v>
      </c>
      <c r="E14" s="94">
        <v>400.66</v>
      </c>
      <c r="F14" s="95">
        <f t="shared" si="0"/>
        <v>0</v>
      </c>
      <c r="G14" s="95">
        <f t="shared" si="1"/>
        <v>434.26000000000005</v>
      </c>
      <c r="H14" s="95">
        <f t="shared" si="2"/>
        <v>0</v>
      </c>
      <c r="I14" s="95">
        <f t="shared" si="3"/>
        <v>434.26000000000005</v>
      </c>
    </row>
    <row r="15" spans="1:9" x14ac:dyDescent="0.25">
      <c r="A15" s="93">
        <v>62100003</v>
      </c>
      <c r="B15" t="s">
        <v>57</v>
      </c>
      <c r="C15" s="94">
        <v>1650</v>
      </c>
      <c r="D15" s="94">
        <v>330</v>
      </c>
      <c r="E15" s="94">
        <v>0</v>
      </c>
      <c r="F15" s="95">
        <f t="shared" si="0"/>
        <v>1980</v>
      </c>
      <c r="G15" s="95">
        <f t="shared" si="1"/>
        <v>0</v>
      </c>
      <c r="H15" s="95">
        <f t="shared" si="2"/>
        <v>1980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8041.32</v>
      </c>
      <c r="D16" s="94">
        <v>91.9</v>
      </c>
      <c r="E16" s="94">
        <v>0</v>
      </c>
      <c r="F16" s="95">
        <f t="shared" si="0"/>
        <v>8133.2199999999993</v>
      </c>
      <c r="G16" s="95">
        <f t="shared" si="1"/>
        <v>0</v>
      </c>
      <c r="H16" s="95">
        <f t="shared" si="2"/>
        <v>8133.2199999999993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12585.52</v>
      </c>
      <c r="D17" s="94">
        <v>757.76</v>
      </c>
      <c r="E17" s="94">
        <v>0</v>
      </c>
      <c r="F17" s="95">
        <f t="shared" si="0"/>
        <v>13343.28</v>
      </c>
      <c r="G17" s="95">
        <f t="shared" si="1"/>
        <v>0</v>
      </c>
      <c r="H17" s="95">
        <f t="shared" si="2"/>
        <v>13343.28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3037.12</v>
      </c>
      <c r="D18" s="94">
        <v>363.11</v>
      </c>
      <c r="E18" s="94">
        <v>0</v>
      </c>
      <c r="F18" s="95">
        <f t="shared" si="0"/>
        <v>3400.23</v>
      </c>
      <c r="G18" s="95">
        <f t="shared" si="1"/>
        <v>0</v>
      </c>
      <c r="H18" s="95">
        <f t="shared" si="2"/>
        <v>3400.23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679.83</v>
      </c>
      <c r="D19" s="94">
        <v>126.58</v>
      </c>
      <c r="E19" s="94">
        <v>0</v>
      </c>
      <c r="F19" s="95">
        <f t="shared" si="0"/>
        <v>806.41000000000008</v>
      </c>
      <c r="G19" s="95">
        <f t="shared" si="1"/>
        <v>0</v>
      </c>
      <c r="H19" s="95">
        <f t="shared" si="2"/>
        <v>806.41000000000008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179.12</v>
      </c>
      <c r="D20" s="94">
        <v>50.42</v>
      </c>
      <c r="E20" s="94">
        <v>0</v>
      </c>
      <c r="F20" s="95">
        <f t="shared" si="0"/>
        <v>229.54000000000002</v>
      </c>
      <c r="G20" s="95">
        <f t="shared" si="1"/>
        <v>0</v>
      </c>
      <c r="H20" s="95">
        <f t="shared" si="2"/>
        <v>229.54000000000002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2289.4</v>
      </c>
      <c r="D21" s="94">
        <v>419.01</v>
      </c>
      <c r="E21" s="94">
        <v>0</v>
      </c>
      <c r="F21" s="95">
        <f t="shared" si="0"/>
        <v>2708.41</v>
      </c>
      <c r="G21" s="95">
        <f t="shared" si="1"/>
        <v>0</v>
      </c>
      <c r="H21" s="95">
        <f t="shared" si="2"/>
        <v>2708.41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413.57</v>
      </c>
      <c r="D22" s="94">
        <v>0</v>
      </c>
      <c r="E22" s="94">
        <v>0</v>
      </c>
      <c r="F22" s="95">
        <f t="shared" si="0"/>
        <v>413.57</v>
      </c>
      <c r="G22" s="95">
        <f t="shared" si="1"/>
        <v>0</v>
      </c>
      <c r="H22" s="95">
        <f t="shared" si="2"/>
        <v>413.57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914.22</v>
      </c>
      <c r="D23" s="94">
        <v>233.77</v>
      </c>
      <c r="E23" s="94">
        <v>0</v>
      </c>
      <c r="F23" s="95">
        <f t="shared" si="0"/>
        <v>1147.99</v>
      </c>
      <c r="G23" s="95">
        <f t="shared" si="1"/>
        <v>0</v>
      </c>
      <c r="H23" s="95">
        <f t="shared" si="2"/>
        <v>1147.99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5421.46</v>
      </c>
      <c r="D24" s="94">
        <v>568.38</v>
      </c>
      <c r="E24" s="94">
        <v>0</v>
      </c>
      <c r="F24" s="95">
        <f t="shared" si="0"/>
        <v>5989.84</v>
      </c>
      <c r="G24" s="95">
        <f t="shared" si="1"/>
        <v>0</v>
      </c>
      <c r="H24" s="95">
        <f t="shared" si="2"/>
        <v>5989.84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78.52</v>
      </c>
      <c r="D25" s="94">
        <v>0</v>
      </c>
      <c r="E25" s="94">
        <v>0</v>
      </c>
      <c r="F25" s="95">
        <f t="shared" si="0"/>
        <v>78.52</v>
      </c>
      <c r="G25" s="95">
        <f t="shared" si="1"/>
        <v>0</v>
      </c>
      <c r="H25" s="95">
        <f t="shared" si="2"/>
        <v>78.52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1443</v>
      </c>
      <c r="D26" s="94">
        <v>327.66000000000003</v>
      </c>
      <c r="E26" s="94">
        <v>0</v>
      </c>
      <c r="F26" s="95">
        <f t="shared" si="0"/>
        <v>1770.66</v>
      </c>
      <c r="G26" s="95">
        <f t="shared" si="1"/>
        <v>0</v>
      </c>
      <c r="H26" s="95">
        <f t="shared" si="2"/>
        <v>1770.66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2266.59</v>
      </c>
      <c r="D27" s="94">
        <v>69.16</v>
      </c>
      <c r="E27" s="94">
        <v>0</v>
      </c>
      <c r="F27" s="95">
        <f t="shared" si="0"/>
        <v>2335.75</v>
      </c>
      <c r="G27" s="95">
        <f t="shared" si="1"/>
        <v>0</v>
      </c>
      <c r="H27" s="95">
        <f t="shared" si="2"/>
        <v>2335.75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12.3</v>
      </c>
      <c r="D28" s="94">
        <v>0</v>
      </c>
      <c r="E28" s="94">
        <v>0</v>
      </c>
      <c r="F28" s="95">
        <f t="shared" si="0"/>
        <v>12.3</v>
      </c>
      <c r="G28" s="95">
        <f t="shared" si="1"/>
        <v>0</v>
      </c>
      <c r="H28" s="95">
        <f t="shared" si="2"/>
        <v>12.3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72585.149999999994</v>
      </c>
      <c r="D29" s="94">
        <v>15299.52</v>
      </c>
      <c r="E29" s="94">
        <v>0</v>
      </c>
      <c r="F29" s="95">
        <f t="shared" si="0"/>
        <v>87884.67</v>
      </c>
      <c r="G29" s="95">
        <f t="shared" si="1"/>
        <v>0</v>
      </c>
      <c r="H29" s="95">
        <f t="shared" si="2"/>
        <v>87884.67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1821.1</v>
      </c>
      <c r="D30" s="94">
        <v>364.22</v>
      </c>
      <c r="E30" s="94">
        <v>0</v>
      </c>
      <c r="F30" s="95">
        <f t="shared" si="0"/>
        <v>2185.3199999999997</v>
      </c>
      <c r="G30" s="95">
        <f t="shared" si="1"/>
        <v>0</v>
      </c>
      <c r="H30" s="95">
        <f t="shared" si="2"/>
        <v>2185.3199999999997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16913.32</v>
      </c>
      <c r="D32" s="94">
        <v>3641.79</v>
      </c>
      <c r="E32" s="94">
        <v>0</v>
      </c>
      <c r="F32" s="95">
        <f t="shared" si="0"/>
        <v>20555.11</v>
      </c>
      <c r="G32" s="95">
        <f t="shared" si="1"/>
        <v>0</v>
      </c>
      <c r="H32" s="95">
        <f t="shared" si="2"/>
        <v>20555.11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115.67</v>
      </c>
      <c r="D33" s="94">
        <v>19.170000000000002</v>
      </c>
      <c r="E33" s="94">
        <v>0</v>
      </c>
      <c r="F33" s="95">
        <f t="shared" si="0"/>
        <v>134.84</v>
      </c>
      <c r="G33" s="95">
        <f t="shared" si="1"/>
        <v>0</v>
      </c>
      <c r="H33" s="95">
        <f t="shared" si="2"/>
        <v>134.84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574.94000000000005</v>
      </c>
      <c r="D34" s="94">
        <v>107.3</v>
      </c>
      <c r="E34" s="94">
        <v>0</v>
      </c>
      <c r="F34" s="95">
        <f t="shared" si="0"/>
        <v>682.24</v>
      </c>
      <c r="G34" s="95">
        <f t="shared" si="1"/>
        <v>0</v>
      </c>
      <c r="H34" s="95">
        <f t="shared" si="2"/>
        <v>682.24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100</v>
      </c>
      <c r="D36" s="94">
        <v>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-366867.17</v>
      </c>
      <c r="D37" s="94">
        <v>0</v>
      </c>
      <c r="E37" s="94">
        <v>62901.14</v>
      </c>
      <c r="F37" s="95">
        <f t="shared" si="0"/>
        <v>0</v>
      </c>
      <c r="G37" s="95">
        <f t="shared" si="1"/>
        <v>429768.31</v>
      </c>
      <c r="H37" s="95">
        <f t="shared" si="2"/>
        <v>0</v>
      </c>
      <c r="I37" s="95">
        <f t="shared" si="3"/>
        <v>429768.31</v>
      </c>
    </row>
    <row r="38" spans="1:9" x14ac:dyDescent="0.25">
      <c r="A38" s="93">
        <v>70800000</v>
      </c>
      <c r="B38" t="s">
        <v>76</v>
      </c>
      <c r="C38" s="94">
        <v>871.38</v>
      </c>
      <c r="D38" s="94">
        <v>0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77</v>
      </c>
      <c r="C40" s="97">
        <f t="shared" ref="C40:I40" si="4">SUM(C9:C39)</f>
        <v>-18403.130000000096</v>
      </c>
      <c r="D40" s="97">
        <f t="shared" si="4"/>
        <v>65978.55</v>
      </c>
      <c r="E40" s="97">
        <f t="shared" si="4"/>
        <v>63301.8</v>
      </c>
      <c r="F40" s="97">
        <f t="shared" si="4"/>
        <v>414543.96999999991</v>
      </c>
      <c r="G40" s="97">
        <f t="shared" si="4"/>
        <v>430270.35000000003</v>
      </c>
      <c r="H40" s="97">
        <f t="shared" si="4"/>
        <v>414543.96999999991</v>
      </c>
      <c r="I40" s="97">
        <f t="shared" si="4"/>
        <v>430270.35000000003</v>
      </c>
    </row>
  </sheetData>
  <pageMargins left="0.7" right="0.7" top="0.75" bottom="0.75" header="0.3" footer="0.3"/>
  <pageSetup paperSize="9" scale="73" fitToHeight="10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8F0C-D133-47A4-9ACD-57D80C2B16E6}">
  <sheetPr>
    <pageSetUpPr fitToPage="1"/>
  </sheetPr>
  <dimension ref="A1:I40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111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248860.79</v>
      </c>
      <c r="D9" s="94">
        <v>84629.38</v>
      </c>
      <c r="E9" s="94">
        <v>0</v>
      </c>
      <c r="F9" s="95">
        <f t="shared" ref="F9:F39" si="0">IF(C9&gt;0,C9+D9,D9)</f>
        <v>333490.17000000004</v>
      </c>
      <c r="G9" s="95">
        <f t="shared" ref="G9:G39" si="1">IF(C9&lt;0,0-C9+E9,E9)</f>
        <v>0</v>
      </c>
      <c r="H9" s="95">
        <f t="shared" ref="H9:H39" si="2">IF(F9-G9&gt;0,F9-G9,0)</f>
        <v>333490.17000000004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7350.71</v>
      </c>
      <c r="D10" s="94">
        <v>1026.81</v>
      </c>
      <c r="E10" s="94">
        <v>0</v>
      </c>
      <c r="F10" s="95">
        <f t="shared" si="0"/>
        <v>8377.52</v>
      </c>
      <c r="G10" s="95">
        <f t="shared" si="1"/>
        <v>0</v>
      </c>
      <c r="H10" s="95">
        <f t="shared" si="2"/>
        <v>8377.52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2015.66</v>
      </c>
      <c r="D11" s="94">
        <v>0</v>
      </c>
      <c r="E11" s="94">
        <v>0</v>
      </c>
      <c r="F11" s="95">
        <f t="shared" si="0"/>
        <v>2015.66</v>
      </c>
      <c r="G11" s="95">
        <f t="shared" si="1"/>
        <v>0</v>
      </c>
      <c r="H11" s="95">
        <f t="shared" si="2"/>
        <v>2015.66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154.08000000000001</v>
      </c>
      <c r="D12" s="94">
        <v>0</v>
      </c>
      <c r="E12" s="94">
        <v>0</v>
      </c>
      <c r="F12" s="95">
        <f t="shared" si="0"/>
        <v>154.08000000000001</v>
      </c>
      <c r="G12" s="95">
        <f t="shared" si="1"/>
        <v>0</v>
      </c>
      <c r="H12" s="95">
        <f t="shared" si="2"/>
        <v>154.08000000000001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1220</v>
      </c>
      <c r="D13" s="94">
        <v>600</v>
      </c>
      <c r="E13" s="94">
        <v>0</v>
      </c>
      <c r="F13" s="95">
        <f t="shared" si="0"/>
        <v>1820</v>
      </c>
      <c r="G13" s="95">
        <f t="shared" si="1"/>
        <v>0</v>
      </c>
      <c r="H13" s="95">
        <f t="shared" si="2"/>
        <v>1820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57</v>
      </c>
      <c r="C15" s="94">
        <v>1980</v>
      </c>
      <c r="D15" s="94">
        <v>330</v>
      </c>
      <c r="E15" s="94">
        <v>0</v>
      </c>
      <c r="F15" s="95">
        <f t="shared" si="0"/>
        <v>2310</v>
      </c>
      <c r="G15" s="95">
        <f t="shared" si="1"/>
        <v>0</v>
      </c>
      <c r="H15" s="95">
        <f t="shared" si="2"/>
        <v>2310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8133.22</v>
      </c>
      <c r="D16" s="94">
        <v>857.81</v>
      </c>
      <c r="E16" s="94">
        <v>0</v>
      </c>
      <c r="F16" s="95">
        <f t="shared" si="0"/>
        <v>8991.0300000000007</v>
      </c>
      <c r="G16" s="95">
        <f t="shared" si="1"/>
        <v>0</v>
      </c>
      <c r="H16" s="95">
        <f t="shared" si="2"/>
        <v>8991.0300000000007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13343.28</v>
      </c>
      <c r="D17" s="94">
        <v>1382.21</v>
      </c>
      <c r="E17" s="94">
        <v>0</v>
      </c>
      <c r="F17" s="95">
        <f t="shared" si="0"/>
        <v>14725.490000000002</v>
      </c>
      <c r="G17" s="95">
        <f t="shared" si="1"/>
        <v>0</v>
      </c>
      <c r="H17" s="95">
        <f t="shared" si="2"/>
        <v>14725.490000000002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3400.23</v>
      </c>
      <c r="D18" s="94">
        <v>722.71</v>
      </c>
      <c r="E18" s="94">
        <v>0</v>
      </c>
      <c r="F18" s="95">
        <f t="shared" si="0"/>
        <v>4122.9400000000005</v>
      </c>
      <c r="G18" s="95">
        <f t="shared" si="1"/>
        <v>0</v>
      </c>
      <c r="H18" s="95">
        <f t="shared" si="2"/>
        <v>4122.9400000000005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806.41</v>
      </c>
      <c r="D19" s="94">
        <v>39.950000000000003</v>
      </c>
      <c r="E19" s="94">
        <v>0</v>
      </c>
      <c r="F19" s="95">
        <f t="shared" si="0"/>
        <v>846.36</v>
      </c>
      <c r="G19" s="95">
        <f t="shared" si="1"/>
        <v>0</v>
      </c>
      <c r="H19" s="95">
        <f t="shared" si="2"/>
        <v>846.36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229.54</v>
      </c>
      <c r="D20" s="94">
        <v>52.36</v>
      </c>
      <c r="E20" s="94">
        <v>0</v>
      </c>
      <c r="F20" s="95">
        <f t="shared" si="0"/>
        <v>281.89999999999998</v>
      </c>
      <c r="G20" s="95">
        <f t="shared" si="1"/>
        <v>0</v>
      </c>
      <c r="H20" s="95">
        <f t="shared" si="2"/>
        <v>281.89999999999998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2708.41</v>
      </c>
      <c r="D21" s="94">
        <v>851.15</v>
      </c>
      <c r="E21" s="94">
        <v>0</v>
      </c>
      <c r="F21" s="95">
        <f t="shared" si="0"/>
        <v>3559.56</v>
      </c>
      <c r="G21" s="95">
        <f t="shared" si="1"/>
        <v>0</v>
      </c>
      <c r="H21" s="95">
        <f t="shared" si="2"/>
        <v>3559.56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413.57</v>
      </c>
      <c r="D22" s="94">
        <v>135.24</v>
      </c>
      <c r="E22" s="94">
        <v>0</v>
      </c>
      <c r="F22" s="95">
        <f t="shared" si="0"/>
        <v>548.80999999999995</v>
      </c>
      <c r="G22" s="95">
        <f t="shared" si="1"/>
        <v>0</v>
      </c>
      <c r="H22" s="95">
        <f t="shared" si="2"/>
        <v>548.80999999999995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1147.99</v>
      </c>
      <c r="D23" s="94">
        <v>128.19</v>
      </c>
      <c r="E23" s="94">
        <v>0</v>
      </c>
      <c r="F23" s="95">
        <f t="shared" si="0"/>
        <v>1276.18</v>
      </c>
      <c r="G23" s="95">
        <f t="shared" si="1"/>
        <v>0</v>
      </c>
      <c r="H23" s="95">
        <f t="shared" si="2"/>
        <v>1276.18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5989.84</v>
      </c>
      <c r="D24" s="94">
        <v>539.67999999999995</v>
      </c>
      <c r="E24" s="94">
        <v>0</v>
      </c>
      <c r="F24" s="95">
        <f t="shared" si="0"/>
        <v>6529.52</v>
      </c>
      <c r="G24" s="95">
        <f t="shared" si="1"/>
        <v>0</v>
      </c>
      <c r="H24" s="95">
        <f t="shared" si="2"/>
        <v>6529.52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78.52</v>
      </c>
      <c r="D25" s="94">
        <v>36.53</v>
      </c>
      <c r="E25" s="94">
        <v>0</v>
      </c>
      <c r="F25" s="95">
        <f t="shared" si="0"/>
        <v>115.05</v>
      </c>
      <c r="G25" s="95">
        <f t="shared" si="1"/>
        <v>0</v>
      </c>
      <c r="H25" s="95">
        <f t="shared" si="2"/>
        <v>115.05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1770.66</v>
      </c>
      <c r="D26" s="94">
        <v>333.45</v>
      </c>
      <c r="E26" s="94">
        <v>0</v>
      </c>
      <c r="F26" s="95">
        <f t="shared" si="0"/>
        <v>2104.11</v>
      </c>
      <c r="G26" s="95">
        <f t="shared" si="1"/>
        <v>0</v>
      </c>
      <c r="H26" s="95">
        <f t="shared" si="2"/>
        <v>2104.11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2335.75</v>
      </c>
      <c r="D27" s="94">
        <v>1062.55</v>
      </c>
      <c r="E27" s="94">
        <v>0</v>
      </c>
      <c r="F27" s="95">
        <f t="shared" si="0"/>
        <v>3398.3</v>
      </c>
      <c r="G27" s="95">
        <f t="shared" si="1"/>
        <v>0</v>
      </c>
      <c r="H27" s="95">
        <f t="shared" si="2"/>
        <v>3398.3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12.3</v>
      </c>
      <c r="D28" s="94">
        <v>4.0999999999999996</v>
      </c>
      <c r="E28" s="94">
        <v>0</v>
      </c>
      <c r="F28" s="95">
        <f t="shared" si="0"/>
        <v>16.399999999999999</v>
      </c>
      <c r="G28" s="95">
        <f t="shared" si="1"/>
        <v>0</v>
      </c>
      <c r="H28" s="95">
        <f t="shared" si="2"/>
        <v>16.399999999999999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87884.67</v>
      </c>
      <c r="D29" s="94">
        <v>15633.75</v>
      </c>
      <c r="E29" s="94">
        <v>0</v>
      </c>
      <c r="F29" s="95">
        <f t="shared" si="0"/>
        <v>103518.42</v>
      </c>
      <c r="G29" s="95">
        <f t="shared" si="1"/>
        <v>0</v>
      </c>
      <c r="H29" s="95">
        <f t="shared" si="2"/>
        <v>103518.42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2185.3200000000002</v>
      </c>
      <c r="D30" s="94">
        <v>364.22</v>
      </c>
      <c r="E30" s="94">
        <v>0</v>
      </c>
      <c r="F30" s="95">
        <f t="shared" si="0"/>
        <v>2549.54</v>
      </c>
      <c r="G30" s="95">
        <f t="shared" si="1"/>
        <v>0</v>
      </c>
      <c r="H30" s="95">
        <f t="shared" si="2"/>
        <v>2549.54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20555.11</v>
      </c>
      <c r="D32" s="94">
        <v>3767.69</v>
      </c>
      <c r="E32" s="94">
        <v>0</v>
      </c>
      <c r="F32" s="95">
        <f t="shared" si="0"/>
        <v>24322.799999999999</v>
      </c>
      <c r="G32" s="95">
        <f t="shared" si="1"/>
        <v>0</v>
      </c>
      <c r="H32" s="95">
        <f t="shared" si="2"/>
        <v>24322.799999999999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134.84</v>
      </c>
      <c r="D33" s="94">
        <v>17.84</v>
      </c>
      <c r="E33" s="94">
        <v>0</v>
      </c>
      <c r="F33" s="95">
        <f t="shared" si="0"/>
        <v>152.68</v>
      </c>
      <c r="G33" s="95">
        <f t="shared" si="1"/>
        <v>0</v>
      </c>
      <c r="H33" s="95">
        <f t="shared" si="2"/>
        <v>152.68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682.24</v>
      </c>
      <c r="D34" s="94">
        <v>104.72</v>
      </c>
      <c r="E34" s="94">
        <v>0</v>
      </c>
      <c r="F34" s="95">
        <f t="shared" si="0"/>
        <v>786.96</v>
      </c>
      <c r="G34" s="95">
        <f t="shared" si="1"/>
        <v>0</v>
      </c>
      <c r="H34" s="95">
        <f t="shared" si="2"/>
        <v>786.96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100</v>
      </c>
      <c r="D36" s="94">
        <v>0</v>
      </c>
      <c r="E36" s="94">
        <v>0</v>
      </c>
      <c r="F36" s="95">
        <f t="shared" si="0"/>
        <v>100</v>
      </c>
      <c r="G36" s="95">
        <f t="shared" si="1"/>
        <v>0</v>
      </c>
      <c r="H36" s="95">
        <f t="shared" si="2"/>
        <v>100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-429768.31</v>
      </c>
      <c r="D37" s="94">
        <v>0</v>
      </c>
      <c r="E37" s="94">
        <v>123649.7</v>
      </c>
      <c r="F37" s="95">
        <f t="shared" si="0"/>
        <v>0</v>
      </c>
      <c r="G37" s="95">
        <f t="shared" si="1"/>
        <v>553418.01</v>
      </c>
      <c r="H37" s="95">
        <f t="shared" si="2"/>
        <v>0</v>
      </c>
      <c r="I37" s="95">
        <f t="shared" si="3"/>
        <v>553418.01</v>
      </c>
    </row>
    <row r="38" spans="1:9" x14ac:dyDescent="0.25">
      <c r="A38" s="93">
        <v>70800000</v>
      </c>
      <c r="B38" t="s">
        <v>76</v>
      </c>
      <c r="C38" s="94">
        <v>871.38</v>
      </c>
      <c r="D38" s="94">
        <v>0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77</v>
      </c>
      <c r="C40" s="97">
        <f t="shared" ref="C40:I40" si="4">SUM(C9:C39)</f>
        <v>-15726.380000000099</v>
      </c>
      <c r="D40" s="97">
        <f t="shared" si="4"/>
        <v>112620.34000000001</v>
      </c>
      <c r="E40" s="97">
        <f t="shared" si="4"/>
        <v>123649.7</v>
      </c>
      <c r="F40" s="97">
        <f t="shared" si="4"/>
        <v>527164.31000000017</v>
      </c>
      <c r="G40" s="97">
        <f t="shared" si="4"/>
        <v>553920.05000000005</v>
      </c>
      <c r="H40" s="97">
        <f t="shared" si="4"/>
        <v>527164.31000000017</v>
      </c>
      <c r="I40" s="97">
        <f t="shared" si="4"/>
        <v>553920.05000000005</v>
      </c>
    </row>
  </sheetData>
  <pageMargins left="0.7" right="0.7" top="0.75" bottom="0.75" header="0.3" footer="0.3"/>
  <pageSetup paperSize="9" scale="72" fitToHeight="10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37B4-FFB9-4AEF-826E-4BE9CAC6789B}">
  <sheetPr>
    <pageSetUpPr fitToPage="1"/>
  </sheetPr>
  <dimension ref="A1:I40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119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333490.17</v>
      </c>
      <c r="D9" s="94">
        <v>12657.97</v>
      </c>
      <c r="E9" s="94">
        <v>0</v>
      </c>
      <c r="F9" s="95">
        <f t="shared" ref="F9:F39" si="0">IF(C9&gt;0,C9+D9,D9)</f>
        <v>346148.13999999996</v>
      </c>
      <c r="G9" s="95">
        <f t="shared" ref="G9:G39" si="1">IF(C9&lt;0,0-C9+E9,E9)</f>
        <v>0</v>
      </c>
      <c r="H9" s="95">
        <f t="shared" ref="H9:H39" si="2">IF(F9-G9&gt;0,F9-G9,0)</f>
        <v>346148.13999999996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8377.52</v>
      </c>
      <c r="D10" s="94">
        <v>996.24</v>
      </c>
      <c r="E10" s="94">
        <v>0</v>
      </c>
      <c r="F10" s="95">
        <f t="shared" si="0"/>
        <v>9373.76</v>
      </c>
      <c r="G10" s="95">
        <f t="shared" si="1"/>
        <v>0</v>
      </c>
      <c r="H10" s="95">
        <f t="shared" si="2"/>
        <v>9373.76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2015.66</v>
      </c>
      <c r="D11" s="94">
        <v>0</v>
      </c>
      <c r="E11" s="94">
        <v>0</v>
      </c>
      <c r="F11" s="95">
        <f t="shared" si="0"/>
        <v>2015.66</v>
      </c>
      <c r="G11" s="95">
        <f t="shared" si="1"/>
        <v>0</v>
      </c>
      <c r="H11" s="95">
        <f t="shared" si="2"/>
        <v>2015.66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154.08000000000001</v>
      </c>
      <c r="D12" s="94">
        <v>0</v>
      </c>
      <c r="E12" s="94">
        <v>0</v>
      </c>
      <c r="F12" s="95">
        <f t="shared" si="0"/>
        <v>154.08000000000001</v>
      </c>
      <c r="G12" s="95">
        <f t="shared" si="1"/>
        <v>0</v>
      </c>
      <c r="H12" s="95">
        <f t="shared" si="2"/>
        <v>154.08000000000001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1820</v>
      </c>
      <c r="D13" s="94">
        <v>285</v>
      </c>
      <c r="E13" s="94">
        <v>0</v>
      </c>
      <c r="F13" s="95">
        <f t="shared" si="0"/>
        <v>2105</v>
      </c>
      <c r="G13" s="95">
        <f t="shared" si="1"/>
        <v>0</v>
      </c>
      <c r="H13" s="95">
        <f t="shared" si="2"/>
        <v>2105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57</v>
      </c>
      <c r="C15" s="94">
        <v>2310</v>
      </c>
      <c r="D15" s="94">
        <v>330</v>
      </c>
      <c r="E15" s="94">
        <v>0</v>
      </c>
      <c r="F15" s="95">
        <f t="shared" si="0"/>
        <v>2640</v>
      </c>
      <c r="G15" s="95">
        <f t="shared" si="1"/>
        <v>0</v>
      </c>
      <c r="H15" s="95">
        <f t="shared" si="2"/>
        <v>2640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8991.0300000000007</v>
      </c>
      <c r="D16" s="94">
        <v>1923.02</v>
      </c>
      <c r="E16" s="94">
        <v>0</v>
      </c>
      <c r="F16" s="95">
        <f t="shared" si="0"/>
        <v>10914.050000000001</v>
      </c>
      <c r="G16" s="95">
        <f t="shared" si="1"/>
        <v>0</v>
      </c>
      <c r="H16" s="95">
        <f t="shared" si="2"/>
        <v>10914.050000000001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14725.49</v>
      </c>
      <c r="D17" s="94">
        <v>807.29</v>
      </c>
      <c r="E17" s="94">
        <v>0</v>
      </c>
      <c r="F17" s="95">
        <f t="shared" si="0"/>
        <v>15532.779999999999</v>
      </c>
      <c r="G17" s="95">
        <f t="shared" si="1"/>
        <v>0</v>
      </c>
      <c r="H17" s="95">
        <f t="shared" si="2"/>
        <v>15532.779999999999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4122.9399999999996</v>
      </c>
      <c r="D18" s="94">
        <v>246.83</v>
      </c>
      <c r="E18" s="94">
        <v>0</v>
      </c>
      <c r="F18" s="95">
        <f t="shared" si="0"/>
        <v>4369.7699999999995</v>
      </c>
      <c r="G18" s="95">
        <f t="shared" si="1"/>
        <v>0</v>
      </c>
      <c r="H18" s="95">
        <f t="shared" si="2"/>
        <v>4369.7699999999995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846.36</v>
      </c>
      <c r="D19" s="94">
        <v>62.88</v>
      </c>
      <c r="E19" s="94">
        <v>0</v>
      </c>
      <c r="F19" s="95">
        <f t="shared" si="0"/>
        <v>909.24</v>
      </c>
      <c r="G19" s="95">
        <f t="shared" si="1"/>
        <v>0</v>
      </c>
      <c r="H19" s="95">
        <f t="shared" si="2"/>
        <v>909.24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281.89999999999998</v>
      </c>
      <c r="D20" s="94">
        <v>18.940000000000001</v>
      </c>
      <c r="E20" s="94">
        <v>0</v>
      </c>
      <c r="F20" s="95">
        <f t="shared" si="0"/>
        <v>300.83999999999997</v>
      </c>
      <c r="G20" s="95">
        <f t="shared" si="1"/>
        <v>0</v>
      </c>
      <c r="H20" s="95">
        <f t="shared" si="2"/>
        <v>300.83999999999997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3559.56</v>
      </c>
      <c r="D21" s="94">
        <v>728.3</v>
      </c>
      <c r="E21" s="94">
        <v>0</v>
      </c>
      <c r="F21" s="95">
        <f t="shared" si="0"/>
        <v>4287.8599999999997</v>
      </c>
      <c r="G21" s="95">
        <f t="shared" si="1"/>
        <v>0</v>
      </c>
      <c r="H21" s="95">
        <f t="shared" si="2"/>
        <v>4287.8599999999997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548.80999999999995</v>
      </c>
      <c r="D22" s="94">
        <v>0</v>
      </c>
      <c r="E22" s="94">
        <v>0</v>
      </c>
      <c r="F22" s="95">
        <f t="shared" si="0"/>
        <v>548.80999999999995</v>
      </c>
      <c r="G22" s="95">
        <f t="shared" si="1"/>
        <v>0</v>
      </c>
      <c r="H22" s="95">
        <f t="shared" si="2"/>
        <v>548.80999999999995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1276.18</v>
      </c>
      <c r="D23" s="94">
        <v>278.70999999999998</v>
      </c>
      <c r="E23" s="94">
        <v>0</v>
      </c>
      <c r="F23" s="95">
        <f t="shared" si="0"/>
        <v>1554.89</v>
      </c>
      <c r="G23" s="95">
        <f t="shared" si="1"/>
        <v>0</v>
      </c>
      <c r="H23" s="95">
        <f t="shared" si="2"/>
        <v>1554.89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6529.52</v>
      </c>
      <c r="D24" s="94">
        <v>678.95</v>
      </c>
      <c r="E24" s="94">
        <v>0</v>
      </c>
      <c r="F24" s="95">
        <f t="shared" si="0"/>
        <v>7208.47</v>
      </c>
      <c r="G24" s="95">
        <f t="shared" si="1"/>
        <v>0</v>
      </c>
      <c r="H24" s="95">
        <f t="shared" si="2"/>
        <v>7208.47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115.05</v>
      </c>
      <c r="D25" s="94">
        <v>0</v>
      </c>
      <c r="E25" s="94">
        <v>0</v>
      </c>
      <c r="F25" s="95">
        <f t="shared" si="0"/>
        <v>115.05</v>
      </c>
      <c r="G25" s="95">
        <f t="shared" si="1"/>
        <v>0</v>
      </c>
      <c r="H25" s="95">
        <f t="shared" si="2"/>
        <v>115.05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2104.11</v>
      </c>
      <c r="D26" s="94">
        <v>314.72000000000003</v>
      </c>
      <c r="E26" s="94">
        <v>0</v>
      </c>
      <c r="F26" s="95">
        <f t="shared" si="0"/>
        <v>2418.83</v>
      </c>
      <c r="G26" s="95">
        <f t="shared" si="1"/>
        <v>0</v>
      </c>
      <c r="H26" s="95">
        <f t="shared" si="2"/>
        <v>2418.83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3398.3</v>
      </c>
      <c r="D27" s="94">
        <v>2262.1999999999998</v>
      </c>
      <c r="E27" s="94">
        <v>0</v>
      </c>
      <c r="F27" s="95">
        <f t="shared" si="0"/>
        <v>5660.5</v>
      </c>
      <c r="G27" s="95">
        <f t="shared" si="1"/>
        <v>0</v>
      </c>
      <c r="H27" s="95">
        <f t="shared" si="2"/>
        <v>5660.5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16.399999999999999</v>
      </c>
      <c r="D28" s="94">
        <v>0</v>
      </c>
      <c r="E28" s="94">
        <v>0</v>
      </c>
      <c r="F28" s="95">
        <f t="shared" si="0"/>
        <v>16.399999999999999</v>
      </c>
      <c r="G28" s="95">
        <f t="shared" si="1"/>
        <v>0</v>
      </c>
      <c r="H28" s="95">
        <f t="shared" si="2"/>
        <v>16.399999999999999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103518.42</v>
      </c>
      <c r="D29" s="94">
        <v>16283</v>
      </c>
      <c r="E29" s="94">
        <v>0</v>
      </c>
      <c r="F29" s="95">
        <f t="shared" si="0"/>
        <v>119801.42</v>
      </c>
      <c r="G29" s="95">
        <f t="shared" si="1"/>
        <v>0</v>
      </c>
      <c r="H29" s="95">
        <f t="shared" si="2"/>
        <v>119801.42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2549.54</v>
      </c>
      <c r="D30" s="94">
        <v>364.22</v>
      </c>
      <c r="E30" s="94">
        <v>0</v>
      </c>
      <c r="F30" s="95">
        <f t="shared" si="0"/>
        <v>2913.76</v>
      </c>
      <c r="G30" s="95">
        <f t="shared" si="1"/>
        <v>0</v>
      </c>
      <c r="H30" s="95">
        <f t="shared" si="2"/>
        <v>2913.76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101.15</v>
      </c>
      <c r="D31" s="94">
        <v>0</v>
      </c>
      <c r="E31" s="94">
        <v>0</v>
      </c>
      <c r="F31" s="95">
        <f t="shared" si="0"/>
        <v>101.15</v>
      </c>
      <c r="G31" s="95">
        <f t="shared" si="1"/>
        <v>0</v>
      </c>
      <c r="H31" s="95">
        <f t="shared" si="2"/>
        <v>101.15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24322.799999999999</v>
      </c>
      <c r="D32" s="94">
        <v>3948.56</v>
      </c>
      <c r="E32" s="94">
        <v>0</v>
      </c>
      <c r="F32" s="95">
        <f t="shared" si="0"/>
        <v>28271.360000000001</v>
      </c>
      <c r="G32" s="95">
        <f t="shared" si="1"/>
        <v>0</v>
      </c>
      <c r="H32" s="95">
        <f t="shared" si="2"/>
        <v>28271.360000000001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152.68</v>
      </c>
      <c r="D33" s="94">
        <v>16.5</v>
      </c>
      <c r="E33" s="94">
        <v>0</v>
      </c>
      <c r="F33" s="95">
        <f t="shared" si="0"/>
        <v>169.18</v>
      </c>
      <c r="G33" s="95">
        <f t="shared" si="1"/>
        <v>0</v>
      </c>
      <c r="H33" s="95">
        <f t="shared" si="2"/>
        <v>169.18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786.96</v>
      </c>
      <c r="D34" s="94">
        <v>102.13</v>
      </c>
      <c r="E34" s="94">
        <v>0</v>
      </c>
      <c r="F34" s="95">
        <f t="shared" si="0"/>
        <v>889.09</v>
      </c>
      <c r="G34" s="95">
        <f t="shared" si="1"/>
        <v>0</v>
      </c>
      <c r="H34" s="95">
        <f t="shared" si="2"/>
        <v>889.09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100</v>
      </c>
      <c r="D36" s="94">
        <v>246.93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-553418.01</v>
      </c>
      <c r="D37" s="94">
        <v>0</v>
      </c>
      <c r="E37" s="94">
        <v>67519.289999999994</v>
      </c>
      <c r="F37" s="95">
        <f t="shared" si="0"/>
        <v>0</v>
      </c>
      <c r="G37" s="95">
        <f t="shared" si="1"/>
        <v>620937.30000000005</v>
      </c>
      <c r="H37" s="95">
        <f t="shared" si="2"/>
        <v>0</v>
      </c>
      <c r="I37" s="95">
        <f t="shared" si="3"/>
        <v>620937.30000000005</v>
      </c>
    </row>
    <row r="38" spans="1:9" x14ac:dyDescent="0.25">
      <c r="A38" s="93">
        <v>70800000</v>
      </c>
      <c r="B38" t="s">
        <v>76</v>
      </c>
      <c r="C38" s="94">
        <v>871.38</v>
      </c>
      <c r="D38" s="94">
        <v>0</v>
      </c>
      <c r="E38" s="94">
        <v>0</v>
      </c>
      <c r="F38" s="95">
        <f t="shared" si="0"/>
        <v>871.38</v>
      </c>
      <c r="G38" s="95">
        <f t="shared" si="1"/>
        <v>0</v>
      </c>
      <c r="H38" s="95">
        <f t="shared" si="2"/>
        <v>871.38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77</v>
      </c>
      <c r="C40" s="97">
        <f t="shared" ref="C40:I40" si="4">SUM(C9:C39)</f>
        <v>-26755.739999999965</v>
      </c>
      <c r="D40" s="97">
        <f t="shared" si="4"/>
        <v>42552.39</v>
      </c>
      <c r="E40" s="97">
        <f t="shared" si="4"/>
        <v>67519.289999999994</v>
      </c>
      <c r="F40" s="97">
        <f t="shared" si="4"/>
        <v>569716.70000000019</v>
      </c>
      <c r="G40" s="97">
        <f t="shared" si="4"/>
        <v>621439.34000000008</v>
      </c>
      <c r="H40" s="97">
        <f t="shared" si="4"/>
        <v>569716.70000000019</v>
      </c>
      <c r="I40" s="97">
        <f t="shared" si="4"/>
        <v>621439.34000000008</v>
      </c>
    </row>
  </sheetData>
  <pageMargins left="0.7" right="0.7" top="0.75" bottom="0.75" header="0.3" footer="0.3"/>
  <pageSetup paperSize="9" scale="73" fitToHeight="10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8965-48D7-47B2-AA9B-6BCF4E400145}">
  <sheetPr>
    <pageSetUpPr fitToPage="1"/>
  </sheetPr>
  <dimension ref="A1:I40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121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346148.14</v>
      </c>
      <c r="D9" s="94">
        <v>30104.77</v>
      </c>
      <c r="E9" s="94">
        <v>0</v>
      </c>
      <c r="F9" s="95">
        <f t="shared" ref="F9:F39" si="0">IF(C9&gt;0,C9+D9,D9)</f>
        <v>376252.91000000003</v>
      </c>
      <c r="G9" s="95">
        <f t="shared" ref="G9:G39" si="1">IF(C9&lt;0,0-C9+E9,E9)</f>
        <v>0</v>
      </c>
      <c r="H9" s="95">
        <f t="shared" ref="H9:H39" si="2">IF(F9-G9&gt;0,F9-G9,0)</f>
        <v>376252.91000000003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9373.76</v>
      </c>
      <c r="D10" s="94">
        <v>896.13</v>
      </c>
      <c r="E10" s="94">
        <v>0</v>
      </c>
      <c r="F10" s="95">
        <f t="shared" si="0"/>
        <v>10269.89</v>
      </c>
      <c r="G10" s="95">
        <f t="shared" si="1"/>
        <v>0</v>
      </c>
      <c r="H10" s="95">
        <f t="shared" si="2"/>
        <v>10269.89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2015.66</v>
      </c>
      <c r="D11" s="94">
        <v>406.45</v>
      </c>
      <c r="E11" s="94">
        <v>0</v>
      </c>
      <c r="F11" s="95">
        <f t="shared" si="0"/>
        <v>2422.11</v>
      </c>
      <c r="G11" s="95">
        <f t="shared" si="1"/>
        <v>0</v>
      </c>
      <c r="H11" s="95">
        <f t="shared" si="2"/>
        <v>2422.11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154.08000000000001</v>
      </c>
      <c r="D12" s="94">
        <v>46.28</v>
      </c>
      <c r="E12" s="94">
        <v>0</v>
      </c>
      <c r="F12" s="95">
        <f t="shared" si="0"/>
        <v>200.36</v>
      </c>
      <c r="G12" s="95">
        <f t="shared" si="1"/>
        <v>0</v>
      </c>
      <c r="H12" s="95">
        <f t="shared" si="2"/>
        <v>200.36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2105</v>
      </c>
      <c r="D13" s="94">
        <v>0</v>
      </c>
      <c r="E13" s="94">
        <v>0</v>
      </c>
      <c r="F13" s="95">
        <f t="shared" si="0"/>
        <v>2105</v>
      </c>
      <c r="G13" s="95">
        <f t="shared" si="1"/>
        <v>0</v>
      </c>
      <c r="H13" s="95">
        <f t="shared" si="2"/>
        <v>2105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57</v>
      </c>
      <c r="C15" s="94">
        <v>2640</v>
      </c>
      <c r="D15" s="94">
        <v>330</v>
      </c>
      <c r="E15" s="94">
        <v>0</v>
      </c>
      <c r="F15" s="95">
        <f t="shared" si="0"/>
        <v>2970</v>
      </c>
      <c r="G15" s="95">
        <f t="shared" si="1"/>
        <v>0</v>
      </c>
      <c r="H15" s="95">
        <f t="shared" si="2"/>
        <v>2970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10914.05</v>
      </c>
      <c r="D16" s="94">
        <v>692.33</v>
      </c>
      <c r="E16" s="94">
        <v>0</v>
      </c>
      <c r="F16" s="95">
        <f t="shared" si="0"/>
        <v>11606.38</v>
      </c>
      <c r="G16" s="95">
        <f t="shared" si="1"/>
        <v>0</v>
      </c>
      <c r="H16" s="95">
        <f t="shared" si="2"/>
        <v>11606.38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15532.78</v>
      </c>
      <c r="D17" s="94">
        <v>790.74</v>
      </c>
      <c r="E17" s="94">
        <v>0</v>
      </c>
      <c r="F17" s="95">
        <f t="shared" si="0"/>
        <v>16323.52</v>
      </c>
      <c r="G17" s="95">
        <f t="shared" si="1"/>
        <v>0</v>
      </c>
      <c r="H17" s="95">
        <f t="shared" si="2"/>
        <v>16323.52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4369.7700000000004</v>
      </c>
      <c r="D18" s="94">
        <v>1508.37</v>
      </c>
      <c r="E18" s="94">
        <v>0</v>
      </c>
      <c r="F18" s="95">
        <f t="shared" si="0"/>
        <v>5878.14</v>
      </c>
      <c r="G18" s="95">
        <f t="shared" si="1"/>
        <v>0</v>
      </c>
      <c r="H18" s="95">
        <f t="shared" si="2"/>
        <v>5878.14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909.24</v>
      </c>
      <c r="D19" s="94">
        <v>80.739999999999995</v>
      </c>
      <c r="E19" s="94">
        <v>0</v>
      </c>
      <c r="F19" s="95">
        <f t="shared" si="0"/>
        <v>989.98</v>
      </c>
      <c r="G19" s="95">
        <f t="shared" si="1"/>
        <v>0</v>
      </c>
      <c r="H19" s="95">
        <f t="shared" si="2"/>
        <v>989.98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300.83999999999997</v>
      </c>
      <c r="D20" s="94">
        <v>53.03</v>
      </c>
      <c r="E20" s="94">
        <v>0</v>
      </c>
      <c r="F20" s="95">
        <f t="shared" si="0"/>
        <v>353.87</v>
      </c>
      <c r="G20" s="95">
        <f t="shared" si="1"/>
        <v>0</v>
      </c>
      <c r="H20" s="95">
        <f t="shared" si="2"/>
        <v>353.87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4287.8599999999997</v>
      </c>
      <c r="D21" s="94">
        <v>631.55999999999995</v>
      </c>
      <c r="E21" s="94">
        <v>0</v>
      </c>
      <c r="F21" s="95">
        <f t="shared" si="0"/>
        <v>4919.42</v>
      </c>
      <c r="G21" s="95">
        <f t="shared" si="1"/>
        <v>0</v>
      </c>
      <c r="H21" s="95">
        <f t="shared" si="2"/>
        <v>4919.42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548.80999999999995</v>
      </c>
      <c r="D22" s="94">
        <v>128.41</v>
      </c>
      <c r="E22" s="94">
        <v>0</v>
      </c>
      <c r="F22" s="95">
        <f t="shared" si="0"/>
        <v>677.21999999999991</v>
      </c>
      <c r="G22" s="95">
        <f t="shared" si="1"/>
        <v>0</v>
      </c>
      <c r="H22" s="95">
        <f t="shared" si="2"/>
        <v>677.21999999999991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1554.89</v>
      </c>
      <c r="D23" s="94">
        <v>202.5</v>
      </c>
      <c r="E23" s="94">
        <v>0</v>
      </c>
      <c r="F23" s="95">
        <f t="shared" si="0"/>
        <v>1757.39</v>
      </c>
      <c r="G23" s="95">
        <f t="shared" si="1"/>
        <v>0</v>
      </c>
      <c r="H23" s="95">
        <f t="shared" si="2"/>
        <v>1757.39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7208.47</v>
      </c>
      <c r="D24" s="94">
        <v>1345.05</v>
      </c>
      <c r="E24" s="94">
        <v>0</v>
      </c>
      <c r="F24" s="95">
        <f t="shared" si="0"/>
        <v>8553.52</v>
      </c>
      <c r="G24" s="95">
        <f t="shared" si="1"/>
        <v>0</v>
      </c>
      <c r="H24" s="95">
        <f t="shared" si="2"/>
        <v>8553.52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115.05</v>
      </c>
      <c r="D25" s="94">
        <v>40.08</v>
      </c>
      <c r="E25" s="94">
        <v>0</v>
      </c>
      <c r="F25" s="95">
        <f t="shared" si="0"/>
        <v>155.13</v>
      </c>
      <c r="G25" s="95">
        <f t="shared" si="1"/>
        <v>0</v>
      </c>
      <c r="H25" s="95">
        <f t="shared" si="2"/>
        <v>155.13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2418.83</v>
      </c>
      <c r="D26" s="94">
        <v>314.26</v>
      </c>
      <c r="E26" s="94">
        <v>0</v>
      </c>
      <c r="F26" s="95">
        <f t="shared" si="0"/>
        <v>2733.09</v>
      </c>
      <c r="G26" s="95">
        <f t="shared" si="1"/>
        <v>0</v>
      </c>
      <c r="H26" s="95">
        <f t="shared" si="2"/>
        <v>2733.09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5660.5</v>
      </c>
      <c r="D27" s="94">
        <v>288.18</v>
      </c>
      <c r="E27" s="94">
        <v>0</v>
      </c>
      <c r="F27" s="95">
        <f t="shared" si="0"/>
        <v>5948.68</v>
      </c>
      <c r="G27" s="95">
        <f t="shared" si="1"/>
        <v>0</v>
      </c>
      <c r="H27" s="95">
        <f t="shared" si="2"/>
        <v>5948.68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16.399999999999999</v>
      </c>
      <c r="D28" s="94">
        <v>2913.8</v>
      </c>
      <c r="E28" s="94">
        <v>0</v>
      </c>
      <c r="F28" s="95">
        <f t="shared" si="0"/>
        <v>2930.2000000000003</v>
      </c>
      <c r="G28" s="95">
        <f t="shared" si="1"/>
        <v>0</v>
      </c>
      <c r="H28" s="95">
        <f t="shared" si="2"/>
        <v>2930.2000000000003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119801.42</v>
      </c>
      <c r="D29" s="94">
        <v>15204.22</v>
      </c>
      <c r="E29" s="94">
        <v>0</v>
      </c>
      <c r="F29" s="95">
        <f t="shared" si="0"/>
        <v>135005.63999999998</v>
      </c>
      <c r="G29" s="95">
        <f t="shared" si="1"/>
        <v>0</v>
      </c>
      <c r="H29" s="95">
        <f t="shared" si="2"/>
        <v>135005.63999999998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2913.76</v>
      </c>
      <c r="D30" s="94">
        <v>364.22</v>
      </c>
      <c r="E30" s="94">
        <v>0</v>
      </c>
      <c r="F30" s="95">
        <f t="shared" si="0"/>
        <v>3277.9800000000005</v>
      </c>
      <c r="G30" s="95">
        <f t="shared" si="1"/>
        <v>0</v>
      </c>
      <c r="H30" s="95">
        <f t="shared" si="2"/>
        <v>3277.9800000000005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101.15</v>
      </c>
      <c r="D31" s="94">
        <v>126.93</v>
      </c>
      <c r="E31" s="94">
        <v>0</v>
      </c>
      <c r="F31" s="95">
        <f t="shared" si="0"/>
        <v>228.08</v>
      </c>
      <c r="G31" s="95">
        <f t="shared" si="1"/>
        <v>0</v>
      </c>
      <c r="H31" s="95">
        <f t="shared" si="2"/>
        <v>228.08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28271.360000000001</v>
      </c>
      <c r="D32" s="94">
        <v>3615.11</v>
      </c>
      <c r="E32" s="94">
        <v>0</v>
      </c>
      <c r="F32" s="95">
        <f t="shared" si="0"/>
        <v>31886.47</v>
      </c>
      <c r="G32" s="95">
        <f t="shared" si="1"/>
        <v>0</v>
      </c>
      <c r="H32" s="95">
        <f t="shared" si="2"/>
        <v>31886.47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169.18</v>
      </c>
      <c r="D33" s="94">
        <v>15.16</v>
      </c>
      <c r="E33" s="94">
        <v>0</v>
      </c>
      <c r="F33" s="95">
        <f t="shared" si="0"/>
        <v>184.34</v>
      </c>
      <c r="G33" s="95">
        <f t="shared" si="1"/>
        <v>0</v>
      </c>
      <c r="H33" s="95">
        <f t="shared" si="2"/>
        <v>184.34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889.09</v>
      </c>
      <c r="D34" s="94">
        <v>99.53</v>
      </c>
      <c r="E34" s="94">
        <v>0</v>
      </c>
      <c r="F34" s="95">
        <f t="shared" si="0"/>
        <v>988.62</v>
      </c>
      <c r="G34" s="95">
        <f t="shared" si="1"/>
        <v>0</v>
      </c>
      <c r="H34" s="95">
        <f t="shared" si="2"/>
        <v>988.62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346.93</v>
      </c>
      <c r="D36" s="94">
        <v>0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-620937.30000000005</v>
      </c>
      <c r="D37" s="94">
        <v>0</v>
      </c>
      <c r="E37" s="94">
        <v>61997.82</v>
      </c>
      <c r="F37" s="95">
        <f t="shared" si="0"/>
        <v>0</v>
      </c>
      <c r="G37" s="95">
        <f t="shared" si="1"/>
        <v>682935.12</v>
      </c>
      <c r="H37" s="95">
        <f t="shared" si="2"/>
        <v>0</v>
      </c>
      <c r="I37" s="95">
        <f t="shared" si="3"/>
        <v>682935.12</v>
      </c>
    </row>
    <row r="38" spans="1:9" x14ac:dyDescent="0.25">
      <c r="A38" s="93">
        <v>70800000</v>
      </c>
      <c r="B38" t="s">
        <v>76</v>
      </c>
      <c r="C38" s="94">
        <v>871.38</v>
      </c>
      <c r="D38" s="94">
        <v>133.4</v>
      </c>
      <c r="E38" s="94">
        <v>0</v>
      </c>
      <c r="F38" s="95">
        <f t="shared" si="0"/>
        <v>1004.78</v>
      </c>
      <c r="G38" s="95">
        <f t="shared" si="1"/>
        <v>0</v>
      </c>
      <c r="H38" s="95">
        <f t="shared" si="2"/>
        <v>1004.78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-67.78</v>
      </c>
      <c r="D39" s="94">
        <v>0</v>
      </c>
      <c r="E39" s="94">
        <v>0</v>
      </c>
      <c r="F39" s="95">
        <f t="shared" si="0"/>
        <v>0</v>
      </c>
      <c r="G39" s="95">
        <f t="shared" si="1"/>
        <v>67.78</v>
      </c>
      <c r="H39" s="95">
        <f t="shared" si="2"/>
        <v>0</v>
      </c>
      <c r="I39" s="95">
        <f t="shared" si="3"/>
        <v>67.78</v>
      </c>
    </row>
    <row r="40" spans="1:9" x14ac:dyDescent="0.25">
      <c r="B40" s="96" t="s">
        <v>77</v>
      </c>
      <c r="C40" s="97">
        <f t="shared" ref="C40:I40" si="4">SUM(C9:C39)</f>
        <v>-51722.639999999876</v>
      </c>
      <c r="D40" s="97">
        <f t="shared" si="4"/>
        <v>60331.250000000022</v>
      </c>
      <c r="E40" s="97">
        <f t="shared" si="4"/>
        <v>61997.82</v>
      </c>
      <c r="F40" s="97">
        <f t="shared" si="4"/>
        <v>630047.95000000007</v>
      </c>
      <c r="G40" s="97">
        <f t="shared" si="4"/>
        <v>683437.16</v>
      </c>
      <c r="H40" s="97">
        <f t="shared" si="4"/>
        <v>630047.95000000007</v>
      </c>
      <c r="I40" s="97">
        <f t="shared" si="4"/>
        <v>683437.16</v>
      </c>
    </row>
  </sheetData>
  <pageMargins left="0.7" right="0.7" top="0.75" bottom="0.75" header="0.3" footer="0.3"/>
  <pageSetup paperSize="9" scale="73" fitToHeight="10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A62E-FC1E-426F-A025-9E4B2AB2EDEE}">
  <sheetPr>
    <pageSetUpPr fitToPage="1"/>
  </sheetPr>
  <dimension ref="A1:I40"/>
  <sheetViews>
    <sheetView topLeftCell="A4"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4" width="10.140625" bestFit="1" customWidth="1"/>
    <col min="5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102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376252.91</v>
      </c>
      <c r="D9" s="94">
        <v>82645.84</v>
      </c>
      <c r="E9" s="94">
        <v>0</v>
      </c>
      <c r="F9" s="95">
        <f t="shared" ref="F9:F39" si="0">IF(C9&gt;0,C9+D9,D9)</f>
        <v>458898.75</v>
      </c>
      <c r="G9" s="95">
        <f t="shared" ref="G9:G39" si="1">IF(C9&lt;0,0-C9+E9,E9)</f>
        <v>0</v>
      </c>
      <c r="H9" s="95">
        <f t="shared" ref="H9:H39" si="2">IF(F9-G9&gt;0,F9-G9,0)</f>
        <v>458898.75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10269.89</v>
      </c>
      <c r="D10" s="94">
        <v>1910.86</v>
      </c>
      <c r="E10" s="94">
        <v>0</v>
      </c>
      <c r="F10" s="95">
        <f t="shared" si="0"/>
        <v>12180.75</v>
      </c>
      <c r="G10" s="95">
        <f t="shared" si="1"/>
        <v>0</v>
      </c>
      <c r="H10" s="95">
        <f t="shared" si="2"/>
        <v>12180.75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2422.11</v>
      </c>
      <c r="D11" s="94">
        <v>0</v>
      </c>
      <c r="E11" s="94">
        <v>0</v>
      </c>
      <c r="F11" s="95">
        <f t="shared" si="0"/>
        <v>2422.11</v>
      </c>
      <c r="G11" s="95">
        <f t="shared" si="1"/>
        <v>0</v>
      </c>
      <c r="H11" s="95">
        <f t="shared" si="2"/>
        <v>2422.11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200.36</v>
      </c>
      <c r="D12" s="94">
        <v>0</v>
      </c>
      <c r="E12" s="94">
        <v>0</v>
      </c>
      <c r="F12" s="95">
        <f t="shared" si="0"/>
        <v>200.36</v>
      </c>
      <c r="G12" s="95">
        <f t="shared" si="1"/>
        <v>0</v>
      </c>
      <c r="H12" s="95">
        <f t="shared" si="2"/>
        <v>200.36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2105</v>
      </c>
      <c r="D13" s="94">
        <v>195</v>
      </c>
      <c r="E13" s="94">
        <v>0</v>
      </c>
      <c r="F13" s="95">
        <f t="shared" si="0"/>
        <v>2300</v>
      </c>
      <c r="G13" s="95">
        <f t="shared" si="1"/>
        <v>0</v>
      </c>
      <c r="H13" s="95">
        <f t="shared" si="2"/>
        <v>2300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-434.26</v>
      </c>
      <c r="D14" s="94">
        <v>0</v>
      </c>
      <c r="E14" s="94">
        <v>0</v>
      </c>
      <c r="F14" s="95">
        <f t="shared" si="0"/>
        <v>0</v>
      </c>
      <c r="G14" s="95">
        <f t="shared" si="1"/>
        <v>434.26</v>
      </c>
      <c r="H14" s="95">
        <f t="shared" si="2"/>
        <v>0</v>
      </c>
      <c r="I14" s="95">
        <f t="shared" si="3"/>
        <v>434.26</v>
      </c>
    </row>
    <row r="15" spans="1:9" x14ac:dyDescent="0.25">
      <c r="A15" s="93">
        <v>62100003</v>
      </c>
      <c r="B15" t="s">
        <v>57</v>
      </c>
      <c r="C15" s="94">
        <v>2970</v>
      </c>
      <c r="D15" s="94">
        <v>330</v>
      </c>
      <c r="E15" s="94">
        <v>0</v>
      </c>
      <c r="F15" s="95">
        <f t="shared" si="0"/>
        <v>3300</v>
      </c>
      <c r="G15" s="95">
        <f t="shared" si="1"/>
        <v>0</v>
      </c>
      <c r="H15" s="95">
        <f t="shared" si="2"/>
        <v>3300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11606.38</v>
      </c>
      <c r="D16" s="94">
        <v>1628.22</v>
      </c>
      <c r="E16" s="94">
        <v>0</v>
      </c>
      <c r="F16" s="95">
        <f t="shared" si="0"/>
        <v>13234.599999999999</v>
      </c>
      <c r="G16" s="95">
        <f t="shared" si="1"/>
        <v>0</v>
      </c>
      <c r="H16" s="95">
        <f t="shared" si="2"/>
        <v>13234.599999999999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16323.52</v>
      </c>
      <c r="D17" s="94">
        <v>877.74</v>
      </c>
      <c r="E17" s="94">
        <v>0</v>
      </c>
      <c r="F17" s="95">
        <f t="shared" si="0"/>
        <v>17201.260000000002</v>
      </c>
      <c r="G17" s="95">
        <f t="shared" si="1"/>
        <v>0</v>
      </c>
      <c r="H17" s="95">
        <f t="shared" si="2"/>
        <v>17201.260000000002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5878.14</v>
      </c>
      <c r="D18" s="94">
        <v>778.94</v>
      </c>
      <c r="E18" s="94">
        <v>0</v>
      </c>
      <c r="F18" s="95">
        <f t="shared" si="0"/>
        <v>6657.08</v>
      </c>
      <c r="G18" s="95">
        <f t="shared" si="1"/>
        <v>0</v>
      </c>
      <c r="H18" s="95">
        <f t="shared" si="2"/>
        <v>6657.08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989.98</v>
      </c>
      <c r="D19" s="94">
        <v>22.18</v>
      </c>
      <c r="E19" s="94">
        <v>0</v>
      </c>
      <c r="F19" s="95">
        <f t="shared" si="0"/>
        <v>1012.16</v>
      </c>
      <c r="G19" s="95">
        <f t="shared" si="1"/>
        <v>0</v>
      </c>
      <c r="H19" s="95">
        <f t="shared" si="2"/>
        <v>1012.16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353.87</v>
      </c>
      <c r="D20" s="94">
        <v>47.66</v>
      </c>
      <c r="E20" s="94">
        <v>0</v>
      </c>
      <c r="F20" s="95">
        <f t="shared" si="0"/>
        <v>401.53</v>
      </c>
      <c r="G20" s="95">
        <f t="shared" si="1"/>
        <v>0</v>
      </c>
      <c r="H20" s="95">
        <f t="shared" si="2"/>
        <v>401.53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4919.42</v>
      </c>
      <c r="D21" s="94">
        <v>533.79999999999995</v>
      </c>
      <c r="E21" s="94">
        <v>0</v>
      </c>
      <c r="F21" s="95">
        <f t="shared" si="0"/>
        <v>5453.22</v>
      </c>
      <c r="G21" s="95">
        <f t="shared" si="1"/>
        <v>0</v>
      </c>
      <c r="H21" s="95">
        <f t="shared" si="2"/>
        <v>5453.22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677.22</v>
      </c>
      <c r="D22" s="94">
        <v>0</v>
      </c>
      <c r="E22" s="94">
        <v>0</v>
      </c>
      <c r="F22" s="95">
        <f t="shared" si="0"/>
        <v>677.22</v>
      </c>
      <c r="G22" s="95">
        <f t="shared" si="1"/>
        <v>0</v>
      </c>
      <c r="H22" s="95">
        <f t="shared" si="2"/>
        <v>677.22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1757.39</v>
      </c>
      <c r="D23" s="94">
        <v>304.29000000000002</v>
      </c>
      <c r="E23" s="94">
        <v>0</v>
      </c>
      <c r="F23" s="95">
        <f t="shared" si="0"/>
        <v>2061.6800000000003</v>
      </c>
      <c r="G23" s="95">
        <f t="shared" si="1"/>
        <v>0</v>
      </c>
      <c r="H23" s="95">
        <f t="shared" si="2"/>
        <v>2061.6800000000003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8553.52</v>
      </c>
      <c r="D24" s="94">
        <v>853.33</v>
      </c>
      <c r="E24" s="94">
        <v>0</v>
      </c>
      <c r="F24" s="95">
        <f t="shared" si="0"/>
        <v>9406.85</v>
      </c>
      <c r="G24" s="95">
        <f t="shared" si="1"/>
        <v>0</v>
      </c>
      <c r="H24" s="95">
        <f t="shared" si="2"/>
        <v>9406.85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155.13</v>
      </c>
      <c r="D25" s="94">
        <v>0</v>
      </c>
      <c r="E25" s="94">
        <v>0</v>
      </c>
      <c r="F25" s="95">
        <f t="shared" si="0"/>
        <v>155.13</v>
      </c>
      <c r="G25" s="95">
        <f t="shared" si="1"/>
        <v>0</v>
      </c>
      <c r="H25" s="95">
        <f t="shared" si="2"/>
        <v>155.13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2733.09</v>
      </c>
      <c r="D26" s="94">
        <v>316.95999999999998</v>
      </c>
      <c r="E26" s="94">
        <v>0</v>
      </c>
      <c r="F26" s="95">
        <f t="shared" si="0"/>
        <v>3050.05</v>
      </c>
      <c r="G26" s="95">
        <f t="shared" si="1"/>
        <v>0</v>
      </c>
      <c r="H26" s="95">
        <f t="shared" si="2"/>
        <v>3050.05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5948.68</v>
      </c>
      <c r="D27" s="94">
        <v>186.24</v>
      </c>
      <c r="E27" s="94">
        <v>0</v>
      </c>
      <c r="F27" s="95">
        <f t="shared" si="0"/>
        <v>6134.92</v>
      </c>
      <c r="G27" s="95">
        <f t="shared" si="1"/>
        <v>0</v>
      </c>
      <c r="H27" s="95">
        <f t="shared" si="2"/>
        <v>6134.92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2930.2</v>
      </c>
      <c r="D28" s="94">
        <v>0</v>
      </c>
      <c r="E28" s="94">
        <v>0</v>
      </c>
      <c r="F28" s="95">
        <f t="shared" si="0"/>
        <v>2930.2</v>
      </c>
      <c r="G28" s="95">
        <f t="shared" si="1"/>
        <v>0</v>
      </c>
      <c r="H28" s="95">
        <f t="shared" si="2"/>
        <v>2930.2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135005.64000000001</v>
      </c>
      <c r="D29" s="94">
        <v>14274.17</v>
      </c>
      <c r="E29" s="94">
        <v>0</v>
      </c>
      <c r="F29" s="95">
        <f t="shared" si="0"/>
        <v>149279.81000000003</v>
      </c>
      <c r="G29" s="95">
        <f t="shared" si="1"/>
        <v>0</v>
      </c>
      <c r="H29" s="95">
        <f t="shared" si="2"/>
        <v>149279.81000000003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3277.98</v>
      </c>
      <c r="D30" s="94">
        <v>364.22</v>
      </c>
      <c r="E30" s="94">
        <v>0</v>
      </c>
      <c r="F30" s="95">
        <f t="shared" si="0"/>
        <v>3642.2</v>
      </c>
      <c r="G30" s="95">
        <f t="shared" si="1"/>
        <v>0</v>
      </c>
      <c r="H30" s="95">
        <f t="shared" si="2"/>
        <v>3642.2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228.08</v>
      </c>
      <c r="D31" s="94">
        <v>0</v>
      </c>
      <c r="E31" s="94">
        <v>0</v>
      </c>
      <c r="F31" s="95">
        <f t="shared" si="0"/>
        <v>228.08</v>
      </c>
      <c r="G31" s="95">
        <f t="shared" si="1"/>
        <v>0</v>
      </c>
      <c r="H31" s="95">
        <f t="shared" si="2"/>
        <v>228.08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31886.47</v>
      </c>
      <c r="D32" s="94">
        <v>3309.59</v>
      </c>
      <c r="E32" s="94">
        <v>0</v>
      </c>
      <c r="F32" s="95">
        <f t="shared" si="0"/>
        <v>35196.06</v>
      </c>
      <c r="G32" s="95">
        <f t="shared" si="1"/>
        <v>0</v>
      </c>
      <c r="H32" s="95">
        <f t="shared" si="2"/>
        <v>35196.06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184.34</v>
      </c>
      <c r="D33" s="94">
        <v>13.81</v>
      </c>
      <c r="E33" s="94">
        <v>0</v>
      </c>
      <c r="F33" s="95">
        <f t="shared" si="0"/>
        <v>198.15</v>
      </c>
      <c r="G33" s="95">
        <f t="shared" si="1"/>
        <v>0</v>
      </c>
      <c r="H33" s="95">
        <f t="shared" si="2"/>
        <v>198.15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988.62</v>
      </c>
      <c r="D34" s="94">
        <v>96.93</v>
      </c>
      <c r="E34" s="94">
        <v>0</v>
      </c>
      <c r="F34" s="95">
        <f t="shared" si="0"/>
        <v>1085.55</v>
      </c>
      <c r="G34" s="95">
        <f t="shared" si="1"/>
        <v>0</v>
      </c>
      <c r="H34" s="95">
        <f t="shared" si="2"/>
        <v>1085.55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346.93</v>
      </c>
      <c r="D36" s="94">
        <v>0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-682935.12</v>
      </c>
      <c r="D37" s="94">
        <v>119</v>
      </c>
      <c r="E37" s="94">
        <v>85745.64</v>
      </c>
      <c r="F37" s="95">
        <f t="shared" si="0"/>
        <v>119</v>
      </c>
      <c r="G37" s="95">
        <f t="shared" si="1"/>
        <v>768680.76</v>
      </c>
      <c r="H37" s="95">
        <f t="shared" si="2"/>
        <v>0</v>
      </c>
      <c r="I37" s="95">
        <f t="shared" si="3"/>
        <v>768561.76</v>
      </c>
    </row>
    <row r="38" spans="1:9" x14ac:dyDescent="0.25">
      <c r="A38" s="93">
        <v>70800000</v>
      </c>
      <c r="B38" t="s">
        <v>76</v>
      </c>
      <c r="C38" s="94">
        <v>1004.78</v>
      </c>
      <c r="D38" s="94">
        <v>342</v>
      </c>
      <c r="E38" s="94">
        <v>0</v>
      </c>
      <c r="F38" s="95">
        <f t="shared" si="0"/>
        <v>1346.78</v>
      </c>
      <c r="G38" s="95">
        <f t="shared" si="1"/>
        <v>0</v>
      </c>
      <c r="H38" s="95">
        <f t="shared" si="2"/>
        <v>1346.78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-67.78</v>
      </c>
      <c r="D39" s="94">
        <v>0</v>
      </c>
      <c r="E39" s="94">
        <v>11.49</v>
      </c>
      <c r="F39" s="95">
        <f t="shared" si="0"/>
        <v>0</v>
      </c>
      <c r="G39" s="95">
        <f t="shared" si="1"/>
        <v>79.27</v>
      </c>
      <c r="H39" s="95">
        <f t="shared" si="2"/>
        <v>0</v>
      </c>
      <c r="I39" s="95">
        <f t="shared" si="3"/>
        <v>79.27</v>
      </c>
    </row>
    <row r="40" spans="1:9" x14ac:dyDescent="0.25">
      <c r="B40" s="96" t="s">
        <v>77</v>
      </c>
      <c r="C40" s="97">
        <f t="shared" ref="C40:I40" si="4">SUM(C9:C39)</f>
        <v>-53389.210000000079</v>
      </c>
      <c r="D40" s="97">
        <f t="shared" si="4"/>
        <v>109150.78</v>
      </c>
      <c r="E40" s="97">
        <f t="shared" si="4"/>
        <v>85757.13</v>
      </c>
      <c r="F40" s="97">
        <f t="shared" si="4"/>
        <v>739198.73000000021</v>
      </c>
      <c r="G40" s="97">
        <f t="shared" si="4"/>
        <v>769194.29</v>
      </c>
      <c r="H40" s="97">
        <f t="shared" si="4"/>
        <v>739079.73000000021</v>
      </c>
      <c r="I40" s="97">
        <f t="shared" si="4"/>
        <v>769075.29</v>
      </c>
    </row>
  </sheetData>
  <pageMargins left="0.7" right="0.7" top="0.75" bottom="0.75" header="0.3" footer="0.3"/>
  <pageSetup paperSize="9" scale="73" fitToHeight="10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42CC-6DE9-4E37-AF41-5E4809A5C87B}">
  <sheetPr>
    <pageSetUpPr fitToPage="1"/>
  </sheetPr>
  <dimension ref="A1:I40"/>
  <sheetViews>
    <sheetView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5" width="9.140625" bestFit="1" customWidth="1"/>
    <col min="6" max="7" width="10.14062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106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458898.75</v>
      </c>
      <c r="D9" s="94">
        <v>48866.06</v>
      </c>
      <c r="E9" s="94">
        <v>0</v>
      </c>
      <c r="F9" s="95">
        <f t="shared" ref="F9:F39" si="0">IF(C9&gt;0,C9+D9,D9)</f>
        <v>507764.81</v>
      </c>
      <c r="G9" s="95">
        <f t="shared" ref="G9:G39" si="1">IF(C9&lt;0,0-C9+E9,E9)</f>
        <v>0</v>
      </c>
      <c r="H9" s="95">
        <f t="shared" ref="H9:H39" si="2">IF(F9-G9&gt;0,F9-G9,0)</f>
        <v>507764.81</v>
      </c>
      <c r="I9" s="95">
        <f t="shared" ref="I9:I39" si="3">IF(G9-F9&gt;0,G9-F9,0)</f>
        <v>0</v>
      </c>
    </row>
    <row r="10" spans="1:9" x14ac:dyDescent="0.25">
      <c r="A10" s="93">
        <v>60000001</v>
      </c>
      <c r="B10" t="s">
        <v>55</v>
      </c>
      <c r="C10" s="94">
        <v>12180.75</v>
      </c>
      <c r="D10" s="94">
        <v>2547.88</v>
      </c>
      <c r="E10" s="94">
        <v>0</v>
      </c>
      <c r="F10" s="95">
        <f t="shared" si="0"/>
        <v>14728.630000000001</v>
      </c>
      <c r="G10" s="95">
        <f t="shared" si="1"/>
        <v>0</v>
      </c>
      <c r="H10" s="95">
        <f t="shared" si="2"/>
        <v>14728.630000000001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2422.11</v>
      </c>
      <c r="D11" s="94">
        <v>3305.8</v>
      </c>
      <c r="E11" s="94">
        <v>0</v>
      </c>
      <c r="F11" s="95">
        <f t="shared" si="0"/>
        <v>5727.91</v>
      </c>
      <c r="G11" s="95">
        <f t="shared" si="1"/>
        <v>0</v>
      </c>
      <c r="H11" s="95">
        <f t="shared" si="2"/>
        <v>5727.91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200.36</v>
      </c>
      <c r="D12" s="94">
        <v>0</v>
      </c>
      <c r="E12" s="94">
        <v>0</v>
      </c>
      <c r="F12" s="95">
        <f t="shared" si="0"/>
        <v>200.36</v>
      </c>
      <c r="G12" s="95">
        <f t="shared" si="1"/>
        <v>0</v>
      </c>
      <c r="H12" s="95">
        <f t="shared" si="2"/>
        <v>200.36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2300</v>
      </c>
      <c r="D13" s="94">
        <v>0</v>
      </c>
      <c r="E13" s="94">
        <v>0</v>
      </c>
      <c r="F13" s="95">
        <f t="shared" si="0"/>
        <v>2300</v>
      </c>
      <c r="G13" s="95">
        <f t="shared" si="1"/>
        <v>0</v>
      </c>
      <c r="H13" s="95">
        <f t="shared" si="2"/>
        <v>2300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-434.26</v>
      </c>
      <c r="D14" s="94">
        <v>0</v>
      </c>
      <c r="E14" s="94">
        <v>25.78</v>
      </c>
      <c r="F14" s="95">
        <f t="shared" si="0"/>
        <v>0</v>
      </c>
      <c r="G14" s="95">
        <f t="shared" si="1"/>
        <v>460.03999999999996</v>
      </c>
      <c r="H14" s="95">
        <f t="shared" si="2"/>
        <v>0</v>
      </c>
      <c r="I14" s="95">
        <f t="shared" si="3"/>
        <v>460.03999999999996</v>
      </c>
    </row>
    <row r="15" spans="1:9" x14ac:dyDescent="0.25">
      <c r="A15" s="93">
        <v>62100003</v>
      </c>
      <c r="B15" t="s">
        <v>57</v>
      </c>
      <c r="C15" s="94">
        <v>3300</v>
      </c>
      <c r="D15" s="94">
        <v>330</v>
      </c>
      <c r="E15" s="94">
        <v>0</v>
      </c>
      <c r="F15" s="95">
        <f t="shared" si="0"/>
        <v>3630</v>
      </c>
      <c r="G15" s="95">
        <f t="shared" si="1"/>
        <v>0</v>
      </c>
      <c r="H15" s="95">
        <f t="shared" si="2"/>
        <v>3630</v>
      </c>
      <c r="I15" s="95">
        <f t="shared" si="3"/>
        <v>0</v>
      </c>
    </row>
    <row r="16" spans="1:9" x14ac:dyDescent="0.25">
      <c r="A16" s="93">
        <v>62200000</v>
      </c>
      <c r="B16" t="s">
        <v>58</v>
      </c>
      <c r="C16" s="94">
        <v>13234.6</v>
      </c>
      <c r="D16" s="94">
        <v>806.85</v>
      </c>
      <c r="E16" s="94">
        <v>0</v>
      </c>
      <c r="F16" s="95">
        <f t="shared" si="0"/>
        <v>14041.45</v>
      </c>
      <c r="G16" s="95">
        <f t="shared" si="1"/>
        <v>0</v>
      </c>
      <c r="H16" s="95">
        <f t="shared" si="2"/>
        <v>14041.45</v>
      </c>
      <c r="I16" s="95">
        <f t="shared" si="3"/>
        <v>0</v>
      </c>
    </row>
    <row r="17" spans="1:9" x14ac:dyDescent="0.25">
      <c r="A17" s="93">
        <v>62300000</v>
      </c>
      <c r="B17" t="s">
        <v>59</v>
      </c>
      <c r="C17" s="94">
        <v>17201.259999999998</v>
      </c>
      <c r="D17" s="94">
        <v>1095.04</v>
      </c>
      <c r="E17" s="94">
        <v>0</v>
      </c>
      <c r="F17" s="95">
        <f t="shared" si="0"/>
        <v>18296.3</v>
      </c>
      <c r="G17" s="95">
        <f t="shared" si="1"/>
        <v>0</v>
      </c>
      <c r="H17" s="95">
        <f t="shared" si="2"/>
        <v>18296.3</v>
      </c>
      <c r="I17" s="95">
        <f t="shared" si="3"/>
        <v>0</v>
      </c>
    </row>
    <row r="18" spans="1:9" x14ac:dyDescent="0.25">
      <c r="A18" s="93">
        <v>62500000</v>
      </c>
      <c r="B18" t="s">
        <v>60</v>
      </c>
      <c r="C18" s="94">
        <v>6657.08</v>
      </c>
      <c r="D18" s="94">
        <v>321.27999999999997</v>
      </c>
      <c r="E18" s="94">
        <v>0</v>
      </c>
      <c r="F18" s="95">
        <f t="shared" si="0"/>
        <v>6978.36</v>
      </c>
      <c r="G18" s="95">
        <f t="shared" si="1"/>
        <v>0</v>
      </c>
      <c r="H18" s="95">
        <f t="shared" si="2"/>
        <v>6978.36</v>
      </c>
      <c r="I18" s="95">
        <f t="shared" si="3"/>
        <v>0</v>
      </c>
    </row>
    <row r="19" spans="1:9" x14ac:dyDescent="0.25">
      <c r="A19" s="93">
        <v>62600002</v>
      </c>
      <c r="B19" t="s">
        <v>61</v>
      </c>
      <c r="C19" s="94">
        <v>1012.16</v>
      </c>
      <c r="D19" s="94">
        <v>23.52</v>
      </c>
      <c r="E19" s="94">
        <v>0</v>
      </c>
      <c r="F19" s="95">
        <f t="shared" si="0"/>
        <v>1035.68</v>
      </c>
      <c r="G19" s="95">
        <f t="shared" si="1"/>
        <v>0</v>
      </c>
      <c r="H19" s="95">
        <f t="shared" si="2"/>
        <v>1035.68</v>
      </c>
      <c r="I19" s="95">
        <f t="shared" si="3"/>
        <v>0</v>
      </c>
    </row>
    <row r="20" spans="1:9" x14ac:dyDescent="0.25">
      <c r="A20" s="93">
        <v>62600003</v>
      </c>
      <c r="B20" t="s">
        <v>62</v>
      </c>
      <c r="C20" s="94">
        <v>401.53</v>
      </c>
      <c r="D20" s="94">
        <v>63.93</v>
      </c>
      <c r="E20" s="94">
        <v>0</v>
      </c>
      <c r="F20" s="95">
        <f t="shared" si="0"/>
        <v>465.46</v>
      </c>
      <c r="G20" s="95">
        <f t="shared" si="1"/>
        <v>0</v>
      </c>
      <c r="H20" s="95">
        <f t="shared" si="2"/>
        <v>465.46</v>
      </c>
      <c r="I20" s="95">
        <f t="shared" si="3"/>
        <v>0</v>
      </c>
    </row>
    <row r="21" spans="1:9" x14ac:dyDescent="0.25">
      <c r="A21" s="93">
        <v>62800001</v>
      </c>
      <c r="B21" t="s">
        <v>63</v>
      </c>
      <c r="C21" s="94">
        <v>5453.22</v>
      </c>
      <c r="D21" s="94">
        <v>676.49</v>
      </c>
      <c r="E21" s="94">
        <v>0</v>
      </c>
      <c r="F21" s="95">
        <f t="shared" si="0"/>
        <v>6129.71</v>
      </c>
      <c r="G21" s="95">
        <f t="shared" si="1"/>
        <v>0</v>
      </c>
      <c r="H21" s="95">
        <f t="shared" si="2"/>
        <v>6129.71</v>
      </c>
      <c r="I21" s="95">
        <f t="shared" si="3"/>
        <v>0</v>
      </c>
    </row>
    <row r="22" spans="1:9" x14ac:dyDescent="0.25">
      <c r="A22" s="93">
        <v>62800002</v>
      </c>
      <c r="B22" t="s">
        <v>64</v>
      </c>
      <c r="C22" s="94">
        <v>677.22</v>
      </c>
      <c r="D22" s="94">
        <v>125.01</v>
      </c>
      <c r="E22" s="94">
        <v>0</v>
      </c>
      <c r="F22" s="95">
        <f t="shared" si="0"/>
        <v>802.23</v>
      </c>
      <c r="G22" s="95">
        <f t="shared" si="1"/>
        <v>0</v>
      </c>
      <c r="H22" s="95">
        <f t="shared" si="2"/>
        <v>802.23</v>
      </c>
      <c r="I22" s="95">
        <f t="shared" si="3"/>
        <v>0</v>
      </c>
    </row>
    <row r="23" spans="1:9" x14ac:dyDescent="0.25">
      <c r="A23" s="93">
        <v>62800003</v>
      </c>
      <c r="B23" t="s">
        <v>65</v>
      </c>
      <c r="C23" s="94">
        <v>2061.6799999999998</v>
      </c>
      <c r="D23" s="94">
        <v>228.98</v>
      </c>
      <c r="E23" s="94">
        <v>0</v>
      </c>
      <c r="F23" s="95">
        <f t="shared" si="0"/>
        <v>2290.66</v>
      </c>
      <c r="G23" s="95">
        <f t="shared" si="1"/>
        <v>0</v>
      </c>
      <c r="H23" s="95">
        <f t="shared" si="2"/>
        <v>2290.66</v>
      </c>
      <c r="I23" s="95">
        <f t="shared" si="3"/>
        <v>0</v>
      </c>
    </row>
    <row r="24" spans="1:9" x14ac:dyDescent="0.25">
      <c r="A24" s="93">
        <v>62900000</v>
      </c>
      <c r="B24" t="s">
        <v>66</v>
      </c>
      <c r="C24" s="94">
        <v>9406.85</v>
      </c>
      <c r="D24" s="94">
        <v>848.38</v>
      </c>
      <c r="E24" s="94">
        <v>0</v>
      </c>
      <c r="F24" s="95">
        <f t="shared" si="0"/>
        <v>10255.23</v>
      </c>
      <c r="G24" s="95">
        <f t="shared" si="1"/>
        <v>0</v>
      </c>
      <c r="H24" s="95">
        <f t="shared" si="2"/>
        <v>10255.23</v>
      </c>
      <c r="I24" s="95">
        <f t="shared" si="3"/>
        <v>0</v>
      </c>
    </row>
    <row r="25" spans="1:9" x14ac:dyDescent="0.25">
      <c r="A25" s="93">
        <v>62900001</v>
      </c>
      <c r="B25" t="s">
        <v>67</v>
      </c>
      <c r="C25" s="94">
        <v>155.13</v>
      </c>
      <c r="D25" s="94">
        <v>38.96</v>
      </c>
      <c r="E25" s="94">
        <v>0</v>
      </c>
      <c r="F25" s="95">
        <f t="shared" si="0"/>
        <v>194.09</v>
      </c>
      <c r="G25" s="95">
        <f t="shared" si="1"/>
        <v>0</v>
      </c>
      <c r="H25" s="95">
        <f t="shared" si="2"/>
        <v>194.09</v>
      </c>
      <c r="I25" s="95">
        <f t="shared" si="3"/>
        <v>0</v>
      </c>
    </row>
    <row r="26" spans="1:9" x14ac:dyDescent="0.25">
      <c r="A26" s="93">
        <v>62900003</v>
      </c>
      <c r="B26" t="s">
        <v>68</v>
      </c>
      <c r="C26" s="94">
        <v>3050.05</v>
      </c>
      <c r="D26" s="94">
        <v>320.18</v>
      </c>
      <c r="E26" s="94">
        <v>0</v>
      </c>
      <c r="F26" s="95">
        <f t="shared" si="0"/>
        <v>3370.23</v>
      </c>
      <c r="G26" s="95">
        <f t="shared" si="1"/>
        <v>0</v>
      </c>
      <c r="H26" s="95">
        <f t="shared" si="2"/>
        <v>3370.23</v>
      </c>
      <c r="I26" s="95">
        <f t="shared" si="3"/>
        <v>0</v>
      </c>
    </row>
    <row r="27" spans="1:9" x14ac:dyDescent="0.25">
      <c r="A27" s="93">
        <v>62900009</v>
      </c>
      <c r="B27" t="s">
        <v>69</v>
      </c>
      <c r="C27" s="94">
        <v>6134.92</v>
      </c>
      <c r="D27" s="94">
        <v>71.78</v>
      </c>
      <c r="E27" s="94">
        <v>0</v>
      </c>
      <c r="F27" s="95">
        <f t="shared" si="0"/>
        <v>6206.7</v>
      </c>
      <c r="G27" s="95">
        <f t="shared" si="1"/>
        <v>0</v>
      </c>
      <c r="H27" s="95">
        <f t="shared" si="2"/>
        <v>6206.7</v>
      </c>
      <c r="I27" s="95">
        <f t="shared" si="3"/>
        <v>0</v>
      </c>
    </row>
    <row r="28" spans="1:9" x14ac:dyDescent="0.25">
      <c r="A28" s="93">
        <v>63100000</v>
      </c>
      <c r="B28" t="s">
        <v>81</v>
      </c>
      <c r="C28" s="94">
        <v>2930.2</v>
      </c>
      <c r="D28" s="94">
        <v>0</v>
      </c>
      <c r="E28" s="94">
        <v>0</v>
      </c>
      <c r="F28" s="95">
        <f t="shared" si="0"/>
        <v>2930.2</v>
      </c>
      <c r="G28" s="95">
        <f t="shared" si="1"/>
        <v>0</v>
      </c>
      <c r="H28" s="95">
        <f t="shared" si="2"/>
        <v>2930.2</v>
      </c>
      <c r="I28" s="95">
        <f t="shared" si="3"/>
        <v>0</v>
      </c>
    </row>
    <row r="29" spans="1:9" x14ac:dyDescent="0.25">
      <c r="A29" s="93">
        <v>64000000</v>
      </c>
      <c r="B29" t="s">
        <v>70</v>
      </c>
      <c r="C29" s="94">
        <v>149279.81</v>
      </c>
      <c r="D29" s="94">
        <v>13634.95</v>
      </c>
      <c r="E29" s="94">
        <v>0</v>
      </c>
      <c r="F29" s="95">
        <f t="shared" si="0"/>
        <v>162914.76</v>
      </c>
      <c r="G29" s="95">
        <f t="shared" si="1"/>
        <v>0</v>
      </c>
      <c r="H29" s="95">
        <f t="shared" si="2"/>
        <v>162914.76</v>
      </c>
      <c r="I29" s="95">
        <f t="shared" si="3"/>
        <v>0</v>
      </c>
    </row>
    <row r="30" spans="1:9" x14ac:dyDescent="0.25">
      <c r="A30" s="93">
        <v>64000001</v>
      </c>
      <c r="B30" t="s">
        <v>71</v>
      </c>
      <c r="C30" s="94">
        <v>3642.2</v>
      </c>
      <c r="D30" s="94">
        <v>364.22</v>
      </c>
      <c r="E30" s="94">
        <v>0</v>
      </c>
      <c r="F30" s="95">
        <f t="shared" si="0"/>
        <v>4006.42</v>
      </c>
      <c r="G30" s="95">
        <f t="shared" si="1"/>
        <v>0</v>
      </c>
      <c r="H30" s="95">
        <f t="shared" si="2"/>
        <v>4006.42</v>
      </c>
      <c r="I30" s="95">
        <f t="shared" si="3"/>
        <v>0</v>
      </c>
    </row>
    <row r="31" spans="1:9" x14ac:dyDescent="0.25">
      <c r="A31" s="93">
        <v>64100000</v>
      </c>
      <c r="B31" t="s">
        <v>103</v>
      </c>
      <c r="C31" s="94">
        <v>228.08</v>
      </c>
      <c r="D31" s="94">
        <v>0</v>
      </c>
      <c r="E31" s="94">
        <v>0</v>
      </c>
      <c r="F31" s="95">
        <f t="shared" si="0"/>
        <v>228.08</v>
      </c>
      <c r="G31" s="95">
        <f t="shared" si="1"/>
        <v>0</v>
      </c>
      <c r="H31" s="95">
        <f t="shared" si="2"/>
        <v>228.08</v>
      </c>
      <c r="I31" s="95">
        <f t="shared" si="3"/>
        <v>0</v>
      </c>
    </row>
    <row r="32" spans="1:9" x14ac:dyDescent="0.25">
      <c r="A32" s="93">
        <v>64200000</v>
      </c>
      <c r="B32" t="s">
        <v>72</v>
      </c>
      <c r="C32" s="94">
        <v>35196.06</v>
      </c>
      <c r="D32" s="94">
        <v>3905.92</v>
      </c>
      <c r="E32" s="94">
        <v>0</v>
      </c>
      <c r="F32" s="95">
        <f t="shared" si="0"/>
        <v>39101.979999999996</v>
      </c>
      <c r="G32" s="95">
        <f t="shared" si="1"/>
        <v>0</v>
      </c>
      <c r="H32" s="95">
        <f t="shared" si="2"/>
        <v>39101.979999999996</v>
      </c>
      <c r="I32" s="95">
        <f t="shared" si="3"/>
        <v>0</v>
      </c>
    </row>
    <row r="33" spans="1:9" x14ac:dyDescent="0.25">
      <c r="A33" s="93">
        <v>66230001</v>
      </c>
      <c r="B33" t="s">
        <v>73</v>
      </c>
      <c r="C33" s="94">
        <v>198.15</v>
      </c>
      <c r="D33" s="94">
        <v>12.45</v>
      </c>
      <c r="E33" s="94">
        <v>0</v>
      </c>
      <c r="F33" s="95">
        <f t="shared" si="0"/>
        <v>210.6</v>
      </c>
      <c r="G33" s="95">
        <f t="shared" si="1"/>
        <v>0</v>
      </c>
      <c r="H33" s="95">
        <f t="shared" si="2"/>
        <v>210.6</v>
      </c>
      <c r="I33" s="95">
        <f t="shared" si="3"/>
        <v>0</v>
      </c>
    </row>
    <row r="34" spans="1:9" x14ac:dyDescent="0.25">
      <c r="A34" s="93">
        <v>66230006</v>
      </c>
      <c r="B34" t="s">
        <v>74</v>
      </c>
      <c r="C34" s="94">
        <v>1085.55</v>
      </c>
      <c r="D34" s="94">
        <v>94.31</v>
      </c>
      <c r="E34" s="94">
        <v>0</v>
      </c>
      <c r="F34" s="95">
        <f t="shared" si="0"/>
        <v>1179.8599999999999</v>
      </c>
      <c r="G34" s="95">
        <f t="shared" si="1"/>
        <v>0</v>
      </c>
      <c r="H34" s="95">
        <f t="shared" si="2"/>
        <v>1179.8599999999999</v>
      </c>
      <c r="I34" s="95">
        <f t="shared" si="3"/>
        <v>0</v>
      </c>
    </row>
    <row r="35" spans="1:9" x14ac:dyDescent="0.25">
      <c r="A35" s="93">
        <v>66900000</v>
      </c>
      <c r="B35" t="s">
        <v>104</v>
      </c>
      <c r="C35" s="94">
        <v>78.3</v>
      </c>
      <c r="D35" s="94">
        <v>0</v>
      </c>
      <c r="E35" s="94">
        <v>0</v>
      </c>
      <c r="F35" s="95">
        <f t="shared" si="0"/>
        <v>78.3</v>
      </c>
      <c r="G35" s="95">
        <f t="shared" si="1"/>
        <v>0</v>
      </c>
      <c r="H35" s="95">
        <f t="shared" si="2"/>
        <v>78.3</v>
      </c>
      <c r="I35" s="95">
        <f t="shared" si="3"/>
        <v>0</v>
      </c>
    </row>
    <row r="36" spans="1:9" x14ac:dyDescent="0.25">
      <c r="A36" s="93">
        <v>67800000</v>
      </c>
      <c r="B36" t="s">
        <v>105</v>
      </c>
      <c r="C36" s="94">
        <v>346.93</v>
      </c>
      <c r="D36" s="94">
        <v>0</v>
      </c>
      <c r="E36" s="94">
        <v>0</v>
      </c>
      <c r="F36" s="95">
        <f t="shared" si="0"/>
        <v>346.93</v>
      </c>
      <c r="G36" s="95">
        <f t="shared" si="1"/>
        <v>0</v>
      </c>
      <c r="H36" s="95">
        <f t="shared" si="2"/>
        <v>346.93</v>
      </c>
      <c r="I36" s="95">
        <f t="shared" si="3"/>
        <v>0</v>
      </c>
    </row>
    <row r="37" spans="1:9" x14ac:dyDescent="0.25">
      <c r="A37" s="93">
        <v>70000000</v>
      </c>
      <c r="B37" t="s">
        <v>75</v>
      </c>
      <c r="C37" s="94">
        <v>-768561.76</v>
      </c>
      <c r="D37" s="94">
        <v>0</v>
      </c>
      <c r="E37" s="94">
        <v>86564.61</v>
      </c>
      <c r="F37" s="95">
        <f t="shared" si="0"/>
        <v>0</v>
      </c>
      <c r="G37" s="95">
        <f t="shared" si="1"/>
        <v>855126.37</v>
      </c>
      <c r="H37" s="95">
        <f t="shared" si="2"/>
        <v>0</v>
      </c>
      <c r="I37" s="95">
        <f t="shared" si="3"/>
        <v>855126.37</v>
      </c>
    </row>
    <row r="38" spans="1:9" x14ac:dyDescent="0.25">
      <c r="A38" s="93">
        <v>70800000</v>
      </c>
      <c r="B38" t="s">
        <v>76</v>
      </c>
      <c r="C38" s="94">
        <v>1346.78</v>
      </c>
      <c r="D38" s="94">
        <v>10733.32</v>
      </c>
      <c r="E38" s="94">
        <v>0</v>
      </c>
      <c r="F38" s="95">
        <f t="shared" si="0"/>
        <v>12080.1</v>
      </c>
      <c r="G38" s="95">
        <f t="shared" si="1"/>
        <v>0</v>
      </c>
      <c r="H38" s="95">
        <f t="shared" si="2"/>
        <v>12080.1</v>
      </c>
      <c r="I38" s="95">
        <f t="shared" si="3"/>
        <v>0</v>
      </c>
    </row>
    <row r="39" spans="1:9" x14ac:dyDescent="0.25">
      <c r="A39" s="93">
        <v>76900000</v>
      </c>
      <c r="B39" t="s">
        <v>84</v>
      </c>
      <c r="C39" s="94">
        <v>-79.27</v>
      </c>
      <c r="D39" s="94">
        <v>0</v>
      </c>
      <c r="E39" s="94">
        <v>0</v>
      </c>
      <c r="F39" s="95">
        <f t="shared" si="0"/>
        <v>0</v>
      </c>
      <c r="G39" s="95">
        <f t="shared" si="1"/>
        <v>79.27</v>
      </c>
      <c r="H39" s="95">
        <f t="shared" si="2"/>
        <v>0</v>
      </c>
      <c r="I39" s="95">
        <f t="shared" si="3"/>
        <v>79.27</v>
      </c>
    </row>
    <row r="40" spans="1:9" x14ac:dyDescent="0.25">
      <c r="B40" s="96" t="s">
        <v>77</v>
      </c>
      <c r="C40" s="97">
        <f t="shared" ref="C40:I40" si="4">SUM(C9:C39)</f>
        <v>-29995.560000000067</v>
      </c>
      <c r="D40" s="97">
        <f t="shared" si="4"/>
        <v>88415.31</v>
      </c>
      <c r="E40" s="97">
        <f t="shared" si="4"/>
        <v>86590.39</v>
      </c>
      <c r="F40" s="97">
        <f t="shared" si="4"/>
        <v>827495.0399999998</v>
      </c>
      <c r="G40" s="97">
        <f t="shared" si="4"/>
        <v>855665.68</v>
      </c>
      <c r="H40" s="97">
        <f t="shared" si="4"/>
        <v>827495.0399999998</v>
      </c>
      <c r="I40" s="97">
        <f t="shared" si="4"/>
        <v>855665.68</v>
      </c>
    </row>
  </sheetData>
  <pageMargins left="0.7" right="0.7" top="0.75" bottom="0.75" header="0.3" footer="0.3"/>
  <pageSetup paperSize="9" scale="73" fitToHeight="10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F077D-9543-495F-AB88-543E346AA03D}">
  <sheetPr>
    <pageSetUpPr fitToPage="1"/>
  </sheetPr>
  <dimension ref="A1:I46"/>
  <sheetViews>
    <sheetView tabSelected="1" workbookViewId="0">
      <pane xSplit="2" topLeftCell="C1" activePane="topRight" state="frozen"/>
      <selection activeCell="O12" sqref="O12"/>
      <selection pane="topRight" activeCell="O12" sqref="O12"/>
    </sheetView>
  </sheetViews>
  <sheetFormatPr baseColWidth="10" defaultRowHeight="15" x14ac:dyDescent="0.25"/>
  <cols>
    <col min="1" max="1" width="9" bestFit="1" customWidth="1"/>
    <col min="2" max="2" width="32.7109375" bestFit="1" customWidth="1"/>
    <col min="3" max="3" width="11.7109375" bestFit="1" customWidth="1"/>
    <col min="4" max="6" width="10.140625" bestFit="1" customWidth="1"/>
    <col min="7" max="7" width="11.7109375" bestFit="1" customWidth="1"/>
    <col min="8" max="8" width="12.5703125" bestFit="1" customWidth="1"/>
    <col min="9" max="9" width="14.28515625" bestFit="1" customWidth="1"/>
  </cols>
  <sheetData>
    <row r="1" spans="1:9" ht="23.25" x14ac:dyDescent="0.35">
      <c r="A1" s="83" t="s">
        <v>42</v>
      </c>
    </row>
    <row r="3" spans="1:9" x14ac:dyDescent="0.25">
      <c r="A3" s="84"/>
    </row>
    <row r="4" spans="1:9" x14ac:dyDescent="0.25">
      <c r="A4" s="84" t="s">
        <v>113</v>
      </c>
    </row>
    <row r="5" spans="1:9" x14ac:dyDescent="0.25">
      <c r="A5" s="84" t="s">
        <v>44</v>
      </c>
    </row>
    <row r="6" spans="1:9" x14ac:dyDescent="0.25">
      <c r="C6" s="85"/>
      <c r="D6" s="85"/>
      <c r="E6" s="85"/>
      <c r="F6" s="86"/>
      <c r="G6" s="86"/>
      <c r="H6" s="86"/>
      <c r="I6" s="86"/>
    </row>
    <row r="7" spans="1:9" ht="15.75" thickBot="1" x14ac:dyDescent="0.3">
      <c r="C7" s="85"/>
      <c r="D7" s="87" t="s">
        <v>45</v>
      </c>
      <c r="E7" s="85"/>
      <c r="F7" s="86"/>
      <c r="G7" s="86"/>
      <c r="H7" s="88" t="s">
        <v>46</v>
      </c>
      <c r="I7" s="86"/>
    </row>
    <row r="8" spans="1:9" ht="16.5" thickTop="1" thickBot="1" x14ac:dyDescent="0.3">
      <c r="A8" s="89" t="s">
        <v>47</v>
      </c>
      <c r="B8" s="90" t="s">
        <v>48</v>
      </c>
      <c r="C8" s="91" t="s">
        <v>49</v>
      </c>
      <c r="D8" s="91" t="s">
        <v>50</v>
      </c>
      <c r="E8" s="91" t="s">
        <v>51</v>
      </c>
      <c r="F8" s="92" t="s">
        <v>50</v>
      </c>
      <c r="G8" s="92" t="s">
        <v>51</v>
      </c>
      <c r="H8" s="92" t="s">
        <v>52</v>
      </c>
      <c r="I8" s="92" t="s">
        <v>53</v>
      </c>
    </row>
    <row r="9" spans="1:9" ht="15.75" thickTop="1" x14ac:dyDescent="0.25">
      <c r="A9" s="93">
        <v>60000000</v>
      </c>
      <c r="B9" t="s">
        <v>54</v>
      </c>
      <c r="C9" s="94">
        <v>507764.81</v>
      </c>
      <c r="D9" s="94">
        <v>50751.97</v>
      </c>
      <c r="E9" s="94">
        <v>0</v>
      </c>
      <c r="F9" s="95">
        <f t="shared" ref="F9:F45" si="0">IF(C9&gt;0,C9+D9,D9)</f>
        <v>558516.78</v>
      </c>
      <c r="G9" s="95">
        <f t="shared" ref="G9:G45" si="1">IF(C9&lt;0,0-C9+E9,E9)</f>
        <v>0</v>
      </c>
      <c r="H9" s="95">
        <f t="shared" ref="H9:H45" si="2">IF(F9-G9&gt;0,F9-G9,0)</f>
        <v>558516.78</v>
      </c>
      <c r="I9" s="95">
        <f t="shared" ref="I9:I45" si="3">IF(G9-F9&gt;0,G9-F9,0)</f>
        <v>0</v>
      </c>
    </row>
    <row r="10" spans="1:9" x14ac:dyDescent="0.25">
      <c r="A10" s="93">
        <v>60000001</v>
      </c>
      <c r="B10" t="s">
        <v>55</v>
      </c>
      <c r="C10" s="94">
        <v>14728.63</v>
      </c>
      <c r="D10" s="94">
        <v>2617.67</v>
      </c>
      <c r="E10" s="94">
        <v>0</v>
      </c>
      <c r="F10" s="95">
        <f t="shared" si="0"/>
        <v>17346.3</v>
      </c>
      <c r="G10" s="95">
        <f t="shared" si="1"/>
        <v>0</v>
      </c>
      <c r="H10" s="95">
        <f t="shared" si="2"/>
        <v>17346.3</v>
      </c>
      <c r="I10" s="95">
        <f t="shared" si="3"/>
        <v>0</v>
      </c>
    </row>
    <row r="11" spans="1:9" x14ac:dyDescent="0.25">
      <c r="A11" s="93">
        <v>60000002</v>
      </c>
      <c r="B11" t="s">
        <v>56</v>
      </c>
      <c r="C11" s="94">
        <v>5727.91</v>
      </c>
      <c r="D11" s="94">
        <v>280.66000000000003</v>
      </c>
      <c r="E11" s="94">
        <v>0</v>
      </c>
      <c r="F11" s="95">
        <f t="shared" si="0"/>
        <v>6008.57</v>
      </c>
      <c r="G11" s="95">
        <f t="shared" si="1"/>
        <v>0</v>
      </c>
      <c r="H11" s="95">
        <f t="shared" si="2"/>
        <v>6008.57</v>
      </c>
      <c r="I11" s="95">
        <f t="shared" si="3"/>
        <v>0</v>
      </c>
    </row>
    <row r="12" spans="1:9" x14ac:dyDescent="0.25">
      <c r="A12" s="93">
        <v>60200000</v>
      </c>
      <c r="B12" t="s">
        <v>79</v>
      </c>
      <c r="C12" s="94">
        <v>200.36</v>
      </c>
      <c r="D12" s="94">
        <v>32.06</v>
      </c>
      <c r="E12" s="94">
        <v>0</v>
      </c>
      <c r="F12" s="95">
        <f t="shared" si="0"/>
        <v>232.42000000000002</v>
      </c>
      <c r="G12" s="95">
        <f t="shared" si="1"/>
        <v>0</v>
      </c>
      <c r="H12" s="95">
        <f t="shared" si="2"/>
        <v>232.42000000000002</v>
      </c>
      <c r="I12" s="95">
        <f t="shared" si="3"/>
        <v>0</v>
      </c>
    </row>
    <row r="13" spans="1:9" x14ac:dyDescent="0.25">
      <c r="A13" s="93">
        <v>60700000</v>
      </c>
      <c r="B13" t="s">
        <v>93</v>
      </c>
      <c r="C13" s="94">
        <v>2300</v>
      </c>
      <c r="D13" s="94">
        <v>11631.1</v>
      </c>
      <c r="E13" s="94">
        <v>0</v>
      </c>
      <c r="F13" s="95">
        <f t="shared" si="0"/>
        <v>13931.1</v>
      </c>
      <c r="G13" s="95">
        <f t="shared" si="1"/>
        <v>0</v>
      </c>
      <c r="H13" s="95">
        <f t="shared" si="2"/>
        <v>13931.1</v>
      </c>
      <c r="I13" s="95">
        <f t="shared" si="3"/>
        <v>0</v>
      </c>
    </row>
    <row r="14" spans="1:9" x14ac:dyDescent="0.25">
      <c r="A14" s="93">
        <v>60800000</v>
      </c>
      <c r="B14" t="s">
        <v>80</v>
      </c>
      <c r="C14" s="94">
        <v>-460.04</v>
      </c>
      <c r="D14" s="94">
        <v>0</v>
      </c>
      <c r="E14" s="94">
        <v>0</v>
      </c>
      <c r="F14" s="95">
        <f t="shared" si="0"/>
        <v>0</v>
      </c>
      <c r="G14" s="95">
        <f t="shared" si="1"/>
        <v>460.04</v>
      </c>
      <c r="H14" s="95">
        <f t="shared" si="2"/>
        <v>0</v>
      </c>
      <c r="I14" s="95">
        <f t="shared" si="3"/>
        <v>460.04</v>
      </c>
    </row>
    <row r="15" spans="1:9" x14ac:dyDescent="0.25">
      <c r="A15" s="93">
        <v>61000000</v>
      </c>
      <c r="B15" t="s">
        <v>114</v>
      </c>
      <c r="C15" s="94">
        <v>0</v>
      </c>
      <c r="D15" s="94">
        <v>0</v>
      </c>
      <c r="E15" s="94">
        <v>17321.990000000002</v>
      </c>
      <c r="F15" s="95">
        <f t="shared" si="0"/>
        <v>0</v>
      </c>
      <c r="G15" s="95">
        <f t="shared" si="1"/>
        <v>17321.990000000002</v>
      </c>
      <c r="H15" s="95">
        <f t="shared" si="2"/>
        <v>0</v>
      </c>
      <c r="I15" s="95">
        <f t="shared" si="3"/>
        <v>17321.990000000002</v>
      </c>
    </row>
    <row r="16" spans="1:9" x14ac:dyDescent="0.25">
      <c r="A16" s="93">
        <v>62100003</v>
      </c>
      <c r="B16" t="s">
        <v>57</v>
      </c>
      <c r="C16" s="94">
        <v>3630</v>
      </c>
      <c r="D16" s="94">
        <v>330</v>
      </c>
      <c r="E16" s="94">
        <v>0</v>
      </c>
      <c r="F16" s="95">
        <f t="shared" si="0"/>
        <v>3960</v>
      </c>
      <c r="G16" s="95">
        <f t="shared" si="1"/>
        <v>0</v>
      </c>
      <c r="H16" s="95">
        <f t="shared" si="2"/>
        <v>3960</v>
      </c>
      <c r="I16" s="95">
        <f t="shared" si="3"/>
        <v>0</v>
      </c>
    </row>
    <row r="17" spans="1:9" x14ac:dyDescent="0.25">
      <c r="A17" s="93">
        <v>62200000</v>
      </c>
      <c r="B17" t="s">
        <v>58</v>
      </c>
      <c r="C17" s="94">
        <v>14041.45</v>
      </c>
      <c r="D17" s="94">
        <v>23897.93</v>
      </c>
      <c r="E17" s="94">
        <v>0</v>
      </c>
      <c r="F17" s="95">
        <f t="shared" si="0"/>
        <v>37939.380000000005</v>
      </c>
      <c r="G17" s="95">
        <f t="shared" si="1"/>
        <v>0</v>
      </c>
      <c r="H17" s="95">
        <f t="shared" si="2"/>
        <v>37939.380000000005</v>
      </c>
      <c r="I17" s="95">
        <f t="shared" si="3"/>
        <v>0</v>
      </c>
    </row>
    <row r="18" spans="1:9" x14ac:dyDescent="0.25">
      <c r="A18" s="93">
        <v>62300000</v>
      </c>
      <c r="B18" t="s">
        <v>59</v>
      </c>
      <c r="C18" s="94">
        <v>18296.3</v>
      </c>
      <c r="D18" s="94">
        <v>863.09</v>
      </c>
      <c r="E18" s="94">
        <v>0</v>
      </c>
      <c r="F18" s="95">
        <f t="shared" si="0"/>
        <v>19159.39</v>
      </c>
      <c r="G18" s="95">
        <f t="shared" si="1"/>
        <v>0</v>
      </c>
      <c r="H18" s="95">
        <f t="shared" si="2"/>
        <v>19159.39</v>
      </c>
      <c r="I18" s="95">
        <f t="shared" si="3"/>
        <v>0</v>
      </c>
    </row>
    <row r="19" spans="1:9" x14ac:dyDescent="0.25">
      <c r="A19" s="93">
        <v>62500000</v>
      </c>
      <c r="B19" t="s">
        <v>60</v>
      </c>
      <c r="C19" s="94">
        <v>6978.36</v>
      </c>
      <c r="D19" s="94">
        <v>594.04999999999995</v>
      </c>
      <c r="E19" s="94">
        <v>0</v>
      </c>
      <c r="F19" s="95">
        <f t="shared" si="0"/>
        <v>7572.41</v>
      </c>
      <c r="G19" s="95">
        <f t="shared" si="1"/>
        <v>0</v>
      </c>
      <c r="H19" s="95">
        <f t="shared" si="2"/>
        <v>7572.41</v>
      </c>
      <c r="I19" s="95">
        <f t="shared" si="3"/>
        <v>0</v>
      </c>
    </row>
    <row r="20" spans="1:9" x14ac:dyDescent="0.25">
      <c r="A20" s="93">
        <v>62600002</v>
      </c>
      <c r="B20" t="s">
        <v>61</v>
      </c>
      <c r="C20" s="94">
        <v>1035.68</v>
      </c>
      <c r="D20" s="94">
        <v>84.74</v>
      </c>
      <c r="E20" s="94">
        <v>0</v>
      </c>
      <c r="F20" s="95">
        <f t="shared" si="0"/>
        <v>1120.42</v>
      </c>
      <c r="G20" s="95">
        <f t="shared" si="1"/>
        <v>0</v>
      </c>
      <c r="H20" s="95">
        <f t="shared" si="2"/>
        <v>1120.42</v>
      </c>
      <c r="I20" s="95">
        <f t="shared" si="3"/>
        <v>0</v>
      </c>
    </row>
    <row r="21" spans="1:9" x14ac:dyDescent="0.25">
      <c r="A21" s="93">
        <v>62600003</v>
      </c>
      <c r="B21" t="s">
        <v>62</v>
      </c>
      <c r="C21" s="94">
        <v>465.46</v>
      </c>
      <c r="D21" s="94">
        <v>110.19</v>
      </c>
      <c r="E21" s="94">
        <v>0</v>
      </c>
      <c r="F21" s="95">
        <f t="shared" si="0"/>
        <v>575.65</v>
      </c>
      <c r="G21" s="95">
        <f t="shared" si="1"/>
        <v>0</v>
      </c>
      <c r="H21" s="95">
        <f t="shared" si="2"/>
        <v>575.65</v>
      </c>
      <c r="I21" s="95">
        <f t="shared" si="3"/>
        <v>0</v>
      </c>
    </row>
    <row r="22" spans="1:9" x14ac:dyDescent="0.25">
      <c r="A22" s="93">
        <v>62800001</v>
      </c>
      <c r="B22" t="s">
        <v>63</v>
      </c>
      <c r="C22" s="94">
        <v>6129.71</v>
      </c>
      <c r="D22" s="94">
        <v>636.91999999999996</v>
      </c>
      <c r="E22" s="94">
        <v>0</v>
      </c>
      <c r="F22" s="95">
        <f t="shared" si="0"/>
        <v>6766.63</v>
      </c>
      <c r="G22" s="95">
        <f t="shared" si="1"/>
        <v>0</v>
      </c>
      <c r="H22" s="95">
        <f t="shared" si="2"/>
        <v>6766.63</v>
      </c>
      <c r="I22" s="95">
        <f t="shared" si="3"/>
        <v>0</v>
      </c>
    </row>
    <row r="23" spans="1:9" x14ac:dyDescent="0.25">
      <c r="A23" s="93">
        <v>62800002</v>
      </c>
      <c r="B23" t="s">
        <v>64</v>
      </c>
      <c r="C23" s="94">
        <v>802.23</v>
      </c>
      <c r="D23" s="94">
        <v>0</v>
      </c>
      <c r="E23" s="94">
        <v>0</v>
      </c>
      <c r="F23" s="95">
        <f t="shared" si="0"/>
        <v>802.23</v>
      </c>
      <c r="G23" s="95">
        <f t="shared" si="1"/>
        <v>0</v>
      </c>
      <c r="H23" s="95">
        <f t="shared" si="2"/>
        <v>802.23</v>
      </c>
      <c r="I23" s="95">
        <f t="shared" si="3"/>
        <v>0</v>
      </c>
    </row>
    <row r="24" spans="1:9" x14ac:dyDescent="0.25">
      <c r="A24" s="93">
        <v>62800003</v>
      </c>
      <c r="B24" t="s">
        <v>65</v>
      </c>
      <c r="C24" s="94">
        <v>2290.66</v>
      </c>
      <c r="D24" s="94">
        <v>322.39</v>
      </c>
      <c r="E24" s="94">
        <v>0</v>
      </c>
      <c r="F24" s="95">
        <f t="shared" si="0"/>
        <v>2613.0499999999997</v>
      </c>
      <c r="G24" s="95">
        <f t="shared" si="1"/>
        <v>0</v>
      </c>
      <c r="H24" s="95">
        <f t="shared" si="2"/>
        <v>2613.0499999999997</v>
      </c>
      <c r="I24" s="95">
        <f t="shared" si="3"/>
        <v>0</v>
      </c>
    </row>
    <row r="25" spans="1:9" x14ac:dyDescent="0.25">
      <c r="A25" s="93">
        <v>62900000</v>
      </c>
      <c r="B25" t="s">
        <v>66</v>
      </c>
      <c r="C25" s="94">
        <v>10255.23</v>
      </c>
      <c r="D25" s="94">
        <v>1696.14</v>
      </c>
      <c r="E25" s="94">
        <v>0</v>
      </c>
      <c r="F25" s="95">
        <f t="shared" si="0"/>
        <v>11951.369999999999</v>
      </c>
      <c r="G25" s="95">
        <f t="shared" si="1"/>
        <v>0</v>
      </c>
      <c r="H25" s="95">
        <f t="shared" si="2"/>
        <v>11951.369999999999</v>
      </c>
      <c r="I25" s="95">
        <f t="shared" si="3"/>
        <v>0</v>
      </c>
    </row>
    <row r="26" spans="1:9" x14ac:dyDescent="0.25">
      <c r="A26" s="93">
        <v>62900001</v>
      </c>
      <c r="B26" t="s">
        <v>67</v>
      </c>
      <c r="C26" s="94">
        <v>194.09</v>
      </c>
      <c r="D26" s="94">
        <v>18.95</v>
      </c>
      <c r="E26" s="94">
        <v>0</v>
      </c>
      <c r="F26" s="95">
        <f t="shared" si="0"/>
        <v>213.04</v>
      </c>
      <c r="G26" s="95">
        <f t="shared" si="1"/>
        <v>0</v>
      </c>
      <c r="H26" s="95">
        <f t="shared" si="2"/>
        <v>213.04</v>
      </c>
      <c r="I26" s="95">
        <f t="shared" si="3"/>
        <v>0</v>
      </c>
    </row>
    <row r="27" spans="1:9" x14ac:dyDescent="0.25">
      <c r="A27" s="93">
        <v>62900003</v>
      </c>
      <c r="B27" t="s">
        <v>68</v>
      </c>
      <c r="C27" s="94">
        <v>3370.23</v>
      </c>
      <c r="D27" s="94">
        <v>339.49</v>
      </c>
      <c r="E27" s="94">
        <v>0</v>
      </c>
      <c r="F27" s="95">
        <f t="shared" si="0"/>
        <v>3709.7200000000003</v>
      </c>
      <c r="G27" s="95">
        <f t="shared" si="1"/>
        <v>0</v>
      </c>
      <c r="H27" s="95">
        <f t="shared" si="2"/>
        <v>3709.7200000000003</v>
      </c>
      <c r="I27" s="95">
        <f t="shared" si="3"/>
        <v>0</v>
      </c>
    </row>
    <row r="28" spans="1:9" x14ac:dyDescent="0.25">
      <c r="A28" s="93">
        <v>62900009</v>
      </c>
      <c r="B28" t="s">
        <v>69</v>
      </c>
      <c r="C28" s="94">
        <v>6206.7</v>
      </c>
      <c r="D28" s="94">
        <v>1652.93</v>
      </c>
      <c r="E28" s="94">
        <v>0</v>
      </c>
      <c r="F28" s="95">
        <f t="shared" si="0"/>
        <v>7859.63</v>
      </c>
      <c r="G28" s="95">
        <f t="shared" si="1"/>
        <v>0</v>
      </c>
      <c r="H28" s="95">
        <f t="shared" si="2"/>
        <v>7859.63</v>
      </c>
      <c r="I28" s="95">
        <f t="shared" si="3"/>
        <v>0</v>
      </c>
    </row>
    <row r="29" spans="1:9" x14ac:dyDescent="0.25">
      <c r="A29" s="93">
        <v>63000000</v>
      </c>
      <c r="B29" t="s">
        <v>115</v>
      </c>
      <c r="C29" s="94">
        <v>0</v>
      </c>
      <c r="D29" s="94">
        <v>6953.72</v>
      </c>
      <c r="E29" s="94">
        <v>0</v>
      </c>
      <c r="F29" s="95">
        <f t="shared" si="0"/>
        <v>6953.72</v>
      </c>
      <c r="G29" s="95">
        <f t="shared" si="1"/>
        <v>0</v>
      </c>
      <c r="H29" s="95">
        <f t="shared" si="2"/>
        <v>6953.72</v>
      </c>
      <c r="I29" s="95">
        <f t="shared" si="3"/>
        <v>0</v>
      </c>
    </row>
    <row r="30" spans="1:9" x14ac:dyDescent="0.25">
      <c r="A30" s="93">
        <v>63100000</v>
      </c>
      <c r="B30" t="s">
        <v>81</v>
      </c>
      <c r="C30" s="94">
        <v>2930.2</v>
      </c>
      <c r="D30" s="94">
        <v>0</v>
      </c>
      <c r="E30" s="94">
        <v>0</v>
      </c>
      <c r="F30" s="95">
        <f t="shared" si="0"/>
        <v>2930.2</v>
      </c>
      <c r="G30" s="95">
        <f t="shared" si="1"/>
        <v>0</v>
      </c>
      <c r="H30" s="95">
        <f t="shared" si="2"/>
        <v>2930.2</v>
      </c>
      <c r="I30" s="95">
        <f t="shared" si="3"/>
        <v>0</v>
      </c>
    </row>
    <row r="31" spans="1:9" x14ac:dyDescent="0.25">
      <c r="A31" s="93">
        <v>64000000</v>
      </c>
      <c r="B31" t="s">
        <v>70</v>
      </c>
      <c r="C31" s="94">
        <v>162914.76</v>
      </c>
      <c r="D31" s="94">
        <v>14169.74</v>
      </c>
      <c r="E31" s="94">
        <v>0</v>
      </c>
      <c r="F31" s="95">
        <f t="shared" si="0"/>
        <v>177084.5</v>
      </c>
      <c r="G31" s="95">
        <f t="shared" si="1"/>
        <v>0</v>
      </c>
      <c r="H31" s="95">
        <f t="shared" si="2"/>
        <v>177084.5</v>
      </c>
      <c r="I31" s="95">
        <f t="shared" si="3"/>
        <v>0</v>
      </c>
    </row>
    <row r="32" spans="1:9" x14ac:dyDescent="0.25">
      <c r="A32" s="93">
        <v>64000001</v>
      </c>
      <c r="B32" t="s">
        <v>71</v>
      </c>
      <c r="C32" s="94">
        <v>4006.42</v>
      </c>
      <c r="D32" s="94">
        <v>364.22</v>
      </c>
      <c r="E32" s="94">
        <v>0</v>
      </c>
      <c r="F32" s="95">
        <f t="shared" si="0"/>
        <v>4370.6400000000003</v>
      </c>
      <c r="G32" s="95">
        <f t="shared" si="1"/>
        <v>0</v>
      </c>
      <c r="H32" s="95">
        <f t="shared" si="2"/>
        <v>4370.6400000000003</v>
      </c>
      <c r="I32" s="95">
        <f t="shared" si="3"/>
        <v>0</v>
      </c>
    </row>
    <row r="33" spans="1:9" x14ac:dyDescent="0.25">
      <c r="A33" s="93">
        <v>64100000</v>
      </c>
      <c r="B33" t="s">
        <v>103</v>
      </c>
      <c r="C33" s="94">
        <v>228.08</v>
      </c>
      <c r="D33" s="94">
        <v>0</v>
      </c>
      <c r="E33" s="94">
        <v>0</v>
      </c>
      <c r="F33" s="95">
        <f t="shared" si="0"/>
        <v>228.08</v>
      </c>
      <c r="G33" s="95">
        <f t="shared" si="1"/>
        <v>0</v>
      </c>
      <c r="H33" s="95">
        <f t="shared" si="2"/>
        <v>228.08</v>
      </c>
      <c r="I33" s="95">
        <f t="shared" si="3"/>
        <v>0</v>
      </c>
    </row>
    <row r="34" spans="1:9" x14ac:dyDescent="0.25">
      <c r="A34" s="93">
        <v>64200000</v>
      </c>
      <c r="B34" t="s">
        <v>72</v>
      </c>
      <c r="C34" s="94">
        <v>39101.980000000003</v>
      </c>
      <c r="D34" s="94">
        <v>4098.5200000000004</v>
      </c>
      <c r="E34" s="94">
        <v>0</v>
      </c>
      <c r="F34" s="95">
        <f t="shared" si="0"/>
        <v>43200.5</v>
      </c>
      <c r="G34" s="95">
        <f t="shared" si="1"/>
        <v>0</v>
      </c>
      <c r="H34" s="95">
        <f t="shared" si="2"/>
        <v>43200.5</v>
      </c>
      <c r="I34" s="95">
        <f t="shared" si="3"/>
        <v>0</v>
      </c>
    </row>
    <row r="35" spans="1:9" x14ac:dyDescent="0.25">
      <c r="A35" s="93">
        <v>66230001</v>
      </c>
      <c r="B35" t="s">
        <v>73</v>
      </c>
      <c r="C35" s="94">
        <v>210.6</v>
      </c>
      <c r="D35" s="94">
        <v>11.09</v>
      </c>
      <c r="E35" s="94">
        <v>0</v>
      </c>
      <c r="F35" s="95">
        <f t="shared" si="0"/>
        <v>221.69</v>
      </c>
      <c r="G35" s="95">
        <f t="shared" si="1"/>
        <v>0</v>
      </c>
      <c r="H35" s="95">
        <f t="shared" si="2"/>
        <v>221.69</v>
      </c>
      <c r="I35" s="95">
        <f t="shared" si="3"/>
        <v>0</v>
      </c>
    </row>
    <row r="36" spans="1:9" x14ac:dyDescent="0.25">
      <c r="A36" s="93">
        <v>66230006</v>
      </c>
      <c r="B36" t="s">
        <v>74</v>
      </c>
      <c r="C36" s="94">
        <v>1179.8599999999999</v>
      </c>
      <c r="D36" s="94">
        <v>91.69</v>
      </c>
      <c r="E36" s="94">
        <v>0</v>
      </c>
      <c r="F36" s="95">
        <f t="shared" si="0"/>
        <v>1271.55</v>
      </c>
      <c r="G36" s="95">
        <f t="shared" si="1"/>
        <v>0</v>
      </c>
      <c r="H36" s="95">
        <f t="shared" si="2"/>
        <v>1271.55</v>
      </c>
      <c r="I36" s="95">
        <f t="shared" si="3"/>
        <v>0</v>
      </c>
    </row>
    <row r="37" spans="1:9" x14ac:dyDescent="0.25">
      <c r="A37" s="93">
        <v>66900000</v>
      </c>
      <c r="B37" t="s">
        <v>104</v>
      </c>
      <c r="C37" s="94">
        <v>78.3</v>
      </c>
      <c r="D37" s="94">
        <v>0</v>
      </c>
      <c r="E37" s="94">
        <v>0</v>
      </c>
      <c r="F37" s="95">
        <f t="shared" si="0"/>
        <v>78.3</v>
      </c>
      <c r="G37" s="95">
        <f t="shared" si="1"/>
        <v>0</v>
      </c>
      <c r="H37" s="95">
        <f t="shared" si="2"/>
        <v>78.3</v>
      </c>
      <c r="I37" s="95">
        <f t="shared" si="3"/>
        <v>0</v>
      </c>
    </row>
    <row r="38" spans="1:9" x14ac:dyDescent="0.25">
      <c r="A38" s="93">
        <v>67800000</v>
      </c>
      <c r="B38" t="s">
        <v>105</v>
      </c>
      <c r="C38" s="94">
        <v>346.93</v>
      </c>
      <c r="D38" s="94">
        <v>0</v>
      </c>
      <c r="E38" s="94">
        <v>0</v>
      </c>
      <c r="F38" s="95">
        <f t="shared" si="0"/>
        <v>346.93</v>
      </c>
      <c r="G38" s="95">
        <f t="shared" si="1"/>
        <v>0</v>
      </c>
      <c r="H38" s="95">
        <f t="shared" si="2"/>
        <v>346.93</v>
      </c>
      <c r="I38" s="95">
        <f t="shared" si="3"/>
        <v>0</v>
      </c>
    </row>
    <row r="39" spans="1:9" x14ac:dyDescent="0.25">
      <c r="A39" s="93">
        <v>68100000</v>
      </c>
      <c r="B39" t="s">
        <v>116</v>
      </c>
      <c r="C39" s="94">
        <v>0</v>
      </c>
      <c r="D39" s="94">
        <v>30727.31</v>
      </c>
      <c r="E39" s="94">
        <v>0</v>
      </c>
      <c r="F39" s="95">
        <f t="shared" si="0"/>
        <v>30727.31</v>
      </c>
      <c r="G39" s="95">
        <f t="shared" si="1"/>
        <v>0</v>
      </c>
      <c r="H39" s="95">
        <f t="shared" si="2"/>
        <v>30727.31</v>
      </c>
      <c r="I39" s="95">
        <f t="shared" si="3"/>
        <v>0</v>
      </c>
    </row>
    <row r="40" spans="1:9" x14ac:dyDescent="0.25">
      <c r="A40" s="93">
        <v>68200000</v>
      </c>
      <c r="B40" t="s">
        <v>117</v>
      </c>
      <c r="C40" s="94">
        <v>0</v>
      </c>
      <c r="D40" s="94">
        <v>2556</v>
      </c>
      <c r="E40" s="94">
        <v>0</v>
      </c>
      <c r="F40" s="95">
        <f t="shared" si="0"/>
        <v>2556</v>
      </c>
      <c r="G40" s="95">
        <f t="shared" si="1"/>
        <v>0</v>
      </c>
      <c r="H40" s="95">
        <f t="shared" si="2"/>
        <v>2556</v>
      </c>
      <c r="I40" s="95">
        <f t="shared" si="3"/>
        <v>0</v>
      </c>
    </row>
    <row r="41" spans="1:9" x14ac:dyDescent="0.25">
      <c r="A41" s="93">
        <v>70000000</v>
      </c>
      <c r="B41" t="s">
        <v>75</v>
      </c>
      <c r="C41" s="94">
        <v>-855126.37</v>
      </c>
      <c r="D41" s="94">
        <v>0</v>
      </c>
      <c r="E41" s="94">
        <v>130271.02</v>
      </c>
      <c r="F41" s="95">
        <f t="shared" si="0"/>
        <v>0</v>
      </c>
      <c r="G41" s="95">
        <f t="shared" si="1"/>
        <v>985397.39</v>
      </c>
      <c r="H41" s="95">
        <f t="shared" si="2"/>
        <v>0</v>
      </c>
      <c r="I41" s="95">
        <f t="shared" si="3"/>
        <v>985397.39</v>
      </c>
    </row>
    <row r="42" spans="1:9" x14ac:dyDescent="0.25">
      <c r="A42" s="93">
        <v>70600000</v>
      </c>
      <c r="B42" t="s">
        <v>118</v>
      </c>
      <c r="C42" s="94">
        <v>0</v>
      </c>
      <c r="D42" s="94">
        <v>0.09</v>
      </c>
      <c r="E42" s="94">
        <v>0</v>
      </c>
      <c r="F42" s="95">
        <f t="shared" si="0"/>
        <v>0.09</v>
      </c>
      <c r="G42" s="95">
        <f t="shared" si="1"/>
        <v>0</v>
      </c>
      <c r="H42" s="95">
        <f t="shared" si="2"/>
        <v>0.09</v>
      </c>
      <c r="I42" s="95">
        <f t="shared" si="3"/>
        <v>0</v>
      </c>
    </row>
    <row r="43" spans="1:9" x14ac:dyDescent="0.25">
      <c r="A43" s="93">
        <v>70800000</v>
      </c>
      <c r="B43" t="s">
        <v>76</v>
      </c>
      <c r="C43" s="94">
        <v>12080.1</v>
      </c>
      <c r="D43" s="94">
        <v>435.3</v>
      </c>
      <c r="E43" s="94">
        <v>0</v>
      </c>
      <c r="F43" s="95">
        <f t="shared" si="0"/>
        <v>12515.4</v>
      </c>
      <c r="G43" s="95">
        <f t="shared" si="1"/>
        <v>0</v>
      </c>
      <c r="H43" s="95">
        <f t="shared" si="2"/>
        <v>12515.4</v>
      </c>
      <c r="I43" s="95">
        <f t="shared" si="3"/>
        <v>0</v>
      </c>
    </row>
    <row r="44" spans="1:9" x14ac:dyDescent="0.25">
      <c r="A44" s="93">
        <v>76900000</v>
      </c>
      <c r="B44" t="s">
        <v>84</v>
      </c>
      <c r="C44" s="94">
        <v>-79.27</v>
      </c>
      <c r="D44" s="94">
        <v>0</v>
      </c>
      <c r="E44" s="94">
        <v>0</v>
      </c>
      <c r="F44" s="95">
        <f t="shared" si="0"/>
        <v>0</v>
      </c>
      <c r="G44" s="95">
        <f t="shared" si="1"/>
        <v>79.27</v>
      </c>
      <c r="H44" s="95">
        <f t="shared" si="2"/>
        <v>0</v>
      </c>
      <c r="I44" s="95">
        <f t="shared" si="3"/>
        <v>79.27</v>
      </c>
    </row>
    <row r="45" spans="1:9" x14ac:dyDescent="0.25">
      <c r="A45" s="93">
        <v>77800000</v>
      </c>
      <c r="B45" t="s">
        <v>88</v>
      </c>
      <c r="C45" s="94">
        <v>0</v>
      </c>
      <c r="D45" s="94">
        <v>0</v>
      </c>
      <c r="E45" s="94">
        <v>18.52</v>
      </c>
      <c r="F45" s="95">
        <f t="shared" si="0"/>
        <v>0</v>
      </c>
      <c r="G45" s="95">
        <f t="shared" si="1"/>
        <v>18.52</v>
      </c>
      <c r="H45" s="95">
        <f t="shared" si="2"/>
        <v>0</v>
      </c>
      <c r="I45" s="95">
        <f t="shared" si="3"/>
        <v>18.52</v>
      </c>
    </row>
    <row r="46" spans="1:9" x14ac:dyDescent="0.25">
      <c r="B46" s="96" t="s">
        <v>77</v>
      </c>
      <c r="C46" s="97">
        <f t="shared" ref="C46:I46" si="4">SUM(C9:C45)</f>
        <v>-28170.640000000207</v>
      </c>
      <c r="D46" s="97">
        <f t="shared" si="4"/>
        <v>155267.96</v>
      </c>
      <c r="E46" s="97">
        <f t="shared" si="4"/>
        <v>147611.53</v>
      </c>
      <c r="F46" s="97">
        <f t="shared" si="4"/>
        <v>982763.00000000023</v>
      </c>
      <c r="G46" s="97">
        <f t="shared" si="4"/>
        <v>1003277.2100000001</v>
      </c>
      <c r="H46" s="97">
        <f t="shared" si="4"/>
        <v>982763.00000000023</v>
      </c>
      <c r="I46" s="97">
        <f t="shared" si="4"/>
        <v>1003277.2100000001</v>
      </c>
    </row>
  </sheetData>
  <pageMargins left="0.7" right="0.7" top="0.75" bottom="0.75" header="0.3" footer="0.3"/>
  <pageSetup paperSize="9" scale="71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42</vt:i4>
      </vt:variant>
    </vt:vector>
  </HeadingPairs>
  <TitlesOfParts>
    <vt:vector size="68" baseType="lpstr">
      <vt:lpstr>Análisis Datos</vt:lpstr>
      <vt:lpstr>Cta Resultados</vt:lpstr>
      <vt:lpstr>Enero 20</vt:lpstr>
      <vt:lpstr>Febrero 20</vt:lpstr>
      <vt:lpstr>Marzo 20</vt:lpstr>
      <vt:lpstr>Abril 20</vt:lpstr>
      <vt:lpstr>Mayo 20</vt:lpstr>
      <vt:lpstr>Junio 20</vt:lpstr>
      <vt:lpstr>Julio 20</vt:lpstr>
      <vt:lpstr>Agosto 20</vt:lpstr>
      <vt:lpstr>Septiembre 20</vt:lpstr>
      <vt:lpstr>Octubre 20</vt:lpstr>
      <vt:lpstr>Noviembre 20</vt:lpstr>
      <vt:lpstr>Diciembre 20</vt:lpstr>
      <vt:lpstr>Enero 19</vt:lpstr>
      <vt:lpstr>Febrero 19</vt:lpstr>
      <vt:lpstr>Marzo 19</vt:lpstr>
      <vt:lpstr>Abril 19</vt:lpstr>
      <vt:lpstr>Mayo 19</vt:lpstr>
      <vt:lpstr>Junio 19</vt:lpstr>
      <vt:lpstr>Julio 19</vt:lpstr>
      <vt:lpstr>Agosto 19</vt:lpstr>
      <vt:lpstr>Septiembre 19</vt:lpstr>
      <vt:lpstr>Octubre 19</vt:lpstr>
      <vt:lpstr>Noviembre 19</vt:lpstr>
      <vt:lpstr>Diciembre 19</vt:lpstr>
      <vt:lpstr>'Abril 19'!Área_de_impresión</vt:lpstr>
      <vt:lpstr>'Abril 20'!Área_de_impresión</vt:lpstr>
      <vt:lpstr>'Agosto 19'!Área_de_impresión</vt:lpstr>
      <vt:lpstr>'Agosto 20'!Área_de_impresión</vt:lpstr>
      <vt:lpstr>'Diciembre 19'!Área_de_impresión</vt:lpstr>
      <vt:lpstr>'Enero 19'!Área_de_impresión</vt:lpstr>
      <vt:lpstr>'Enero 20'!Área_de_impresión</vt:lpstr>
      <vt:lpstr>'Febrero 19'!Área_de_impresión</vt:lpstr>
      <vt:lpstr>'Febrero 20'!Área_de_impresión</vt:lpstr>
      <vt:lpstr>'Julio 19'!Área_de_impresión</vt:lpstr>
      <vt:lpstr>'Julio 20'!Área_de_impresión</vt:lpstr>
      <vt:lpstr>'Junio 19'!Área_de_impresión</vt:lpstr>
      <vt:lpstr>'Junio 20'!Área_de_impresión</vt:lpstr>
      <vt:lpstr>'Marzo 19'!Área_de_impresión</vt:lpstr>
      <vt:lpstr>'Marzo 20'!Área_de_impresión</vt:lpstr>
      <vt:lpstr>'Mayo 19'!Área_de_impresión</vt:lpstr>
      <vt:lpstr>'Mayo 20'!Área_de_impresión</vt:lpstr>
      <vt:lpstr>'Noviembre 19'!Área_de_impresión</vt:lpstr>
      <vt:lpstr>'Octubre 19'!Área_de_impresión</vt:lpstr>
      <vt:lpstr>'Septiembre 19'!Área_de_impresión</vt:lpstr>
      <vt:lpstr>'Septiembre 20'!Área_de_impresión</vt:lpstr>
      <vt:lpstr>'Abril 19'!Títulos_a_imprimir</vt:lpstr>
      <vt:lpstr>'Abril 20'!Títulos_a_imprimir</vt:lpstr>
      <vt:lpstr>'Agosto 19'!Títulos_a_imprimir</vt:lpstr>
      <vt:lpstr>'Agosto 20'!Títulos_a_imprimir</vt:lpstr>
      <vt:lpstr>'Diciembre 19'!Títulos_a_imprimir</vt:lpstr>
      <vt:lpstr>'Enero 19'!Títulos_a_imprimir</vt:lpstr>
      <vt:lpstr>'Enero 20'!Títulos_a_imprimir</vt:lpstr>
      <vt:lpstr>'Febrero 19'!Títulos_a_imprimir</vt:lpstr>
      <vt:lpstr>'Febrero 20'!Títulos_a_imprimir</vt:lpstr>
      <vt:lpstr>'Julio 19'!Títulos_a_imprimir</vt:lpstr>
      <vt:lpstr>'Julio 20'!Títulos_a_imprimir</vt:lpstr>
      <vt:lpstr>'Junio 19'!Títulos_a_imprimir</vt:lpstr>
      <vt:lpstr>'Junio 20'!Títulos_a_imprimir</vt:lpstr>
      <vt:lpstr>'Marzo 19'!Títulos_a_imprimir</vt:lpstr>
      <vt:lpstr>'Marzo 20'!Títulos_a_imprimir</vt:lpstr>
      <vt:lpstr>'Mayo 19'!Títulos_a_imprimir</vt:lpstr>
      <vt:lpstr>'Mayo 20'!Títulos_a_imprimir</vt:lpstr>
      <vt:lpstr>'Noviembre 19'!Títulos_a_imprimir</vt:lpstr>
      <vt:lpstr>'Octubre 19'!Títulos_a_imprimir</vt:lpstr>
      <vt:lpstr>'Septiembre 19'!Títulos_a_imprimir</vt:lpstr>
      <vt:lpstr>'Septiembre 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2021-02-18T19:26:36Z</cp:lastPrinted>
  <dcterms:created xsi:type="dcterms:W3CDTF">2019-01-08T13:20:58Z</dcterms:created>
  <dcterms:modified xsi:type="dcterms:W3CDTF">2021-02-19T15:21:04Z</dcterms:modified>
</cp:coreProperties>
</file>