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2-Cursos academia\Curso Gestión Finanzas\Clase 1\"/>
    </mc:Choice>
  </mc:AlternateContent>
  <xr:revisionPtr revIDLastSave="229" documentId="8_{62296CE0-44F4-4C95-BB3A-3C7BC3E7B491}" xr6:coauthVersionLast="45" xr6:coauthVersionMax="45" xr10:uidLastSave="{E171C3B7-3608-4279-B2BA-DFA8F212D291}"/>
  <bookViews>
    <workbookView xWindow="3660" yWindow="1830" windowWidth="21600" windowHeight="11835" tabRatio="863" activeTab="1" xr2:uid="{92CC657A-38E7-4A41-B255-05C7AC6466A0}"/>
  </bookViews>
  <sheets>
    <sheet name="Cta Resultados" sheetId="6" r:id="rId1"/>
    <sheet name="Cuenta resultados nueva" sheetId="10" r:id="rId2"/>
    <sheet name="Facturas" sheetId="1" r:id="rId3"/>
    <sheet name="Gastos personal" sheetId="4" r:id="rId4"/>
    <sheet name="Comerciales" sheetId="5" r:id="rId5"/>
    <sheet name="Gastos" sheetId="7" r:id="rId6"/>
  </sheets>
  <definedNames>
    <definedName name="_xlnm._FilterDatabase" localSheetId="2" hidden="1">Facturas!$A$1:$F$211</definedName>
    <definedName name="_xlnm._FilterDatabase" localSheetId="5" hidden="1">Gastos!$A$1:$H$143</definedName>
    <definedName name="_xlnm._FilterDatabase" localSheetId="3" hidden="1">'Gastos personal'!$A$1:$Q$25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" i="10" l="1"/>
  <c r="P6" i="10"/>
  <c r="P7" i="10"/>
  <c r="P8" i="10"/>
  <c r="P11" i="10"/>
  <c r="P12" i="10"/>
  <c r="P13" i="10"/>
  <c r="P14" i="10"/>
  <c r="P15" i="10"/>
  <c r="P16" i="10"/>
  <c r="P19" i="10"/>
  <c r="P20" i="10"/>
  <c r="P23" i="10"/>
  <c r="P24" i="10"/>
  <c r="P25" i="10"/>
  <c r="P27" i="10"/>
  <c r="P3" i="10"/>
  <c r="B4" i="10"/>
  <c r="B3" i="10" s="1"/>
  <c r="B17" i="10" s="1"/>
  <c r="N24" i="10"/>
  <c r="N23" i="10"/>
  <c r="C19" i="10"/>
  <c r="C20" i="10" s="1"/>
  <c r="C25" i="10" s="1"/>
  <c r="C27" i="10" s="1"/>
  <c r="C28" i="10" s="1"/>
  <c r="D19" i="10"/>
  <c r="D20" i="10" s="1"/>
  <c r="D25" i="10" s="1"/>
  <c r="D27" i="10" s="1"/>
  <c r="D28" i="10" s="1"/>
  <c r="E19" i="10"/>
  <c r="F19" i="10"/>
  <c r="G19" i="10"/>
  <c r="G20" i="10" s="1"/>
  <c r="G25" i="10" s="1"/>
  <c r="G27" i="10" s="1"/>
  <c r="G28" i="10" s="1"/>
  <c r="H19" i="10"/>
  <c r="H20" i="10" s="1"/>
  <c r="H25" i="10" s="1"/>
  <c r="H27" i="10" s="1"/>
  <c r="H28" i="10" s="1"/>
  <c r="I19" i="10"/>
  <c r="I20" i="10" s="1"/>
  <c r="I25" i="10" s="1"/>
  <c r="I27" i="10" s="1"/>
  <c r="I28" i="10" s="1"/>
  <c r="J19" i="10"/>
  <c r="J20" i="10" s="1"/>
  <c r="J25" i="10" s="1"/>
  <c r="J27" i="10" s="1"/>
  <c r="J28" i="10" s="1"/>
  <c r="K19" i="10"/>
  <c r="K20" i="10" s="1"/>
  <c r="K25" i="10" s="1"/>
  <c r="K27" i="10" s="1"/>
  <c r="K28" i="10" s="1"/>
  <c r="L19" i="10"/>
  <c r="L20" i="10" s="1"/>
  <c r="L25" i="10" s="1"/>
  <c r="L27" i="10" s="1"/>
  <c r="L28" i="10" s="1"/>
  <c r="M19" i="10"/>
  <c r="E20" i="10"/>
  <c r="E25" i="10" s="1"/>
  <c r="E27" i="10" s="1"/>
  <c r="E28" i="10" s="1"/>
  <c r="F20" i="10"/>
  <c r="F25" i="10" s="1"/>
  <c r="F27" i="10" s="1"/>
  <c r="F28" i="10" s="1"/>
  <c r="M20" i="10"/>
  <c r="M25" i="10" s="1"/>
  <c r="M27" i="10" s="1"/>
  <c r="M28" i="10" s="1"/>
  <c r="B19" i="10"/>
  <c r="N19" i="10" s="1"/>
  <c r="C17" i="10"/>
  <c r="D17" i="10"/>
  <c r="E17" i="10"/>
  <c r="F17" i="10"/>
  <c r="G17" i="10"/>
  <c r="H17" i="10"/>
  <c r="I17" i="10"/>
  <c r="J17" i="10"/>
  <c r="K17" i="10"/>
  <c r="L17" i="10"/>
  <c r="M17" i="10"/>
  <c r="N16" i="10"/>
  <c r="C12" i="10"/>
  <c r="C11" i="10" s="1"/>
  <c r="D12" i="10"/>
  <c r="E12" i="10"/>
  <c r="E11" i="10" s="1"/>
  <c r="F12" i="10"/>
  <c r="F11" i="10" s="1"/>
  <c r="G12" i="10"/>
  <c r="G11" i="10" s="1"/>
  <c r="H12" i="10"/>
  <c r="H11" i="10" s="1"/>
  <c r="I12" i="10"/>
  <c r="I11" i="10" s="1"/>
  <c r="J12" i="10"/>
  <c r="J11" i="10" s="1"/>
  <c r="K12" i="10"/>
  <c r="K11" i="10" s="1"/>
  <c r="L12" i="10"/>
  <c r="M12" i="10"/>
  <c r="M11" i="10" s="1"/>
  <c r="C13" i="10"/>
  <c r="D13" i="10"/>
  <c r="E13" i="10"/>
  <c r="F13" i="10"/>
  <c r="G13" i="10"/>
  <c r="H13" i="10"/>
  <c r="I13" i="10"/>
  <c r="J13" i="10"/>
  <c r="K13" i="10"/>
  <c r="L13" i="10"/>
  <c r="M13" i="10"/>
  <c r="C14" i="10"/>
  <c r="D14" i="10"/>
  <c r="D11" i="10" s="1"/>
  <c r="E14" i="10"/>
  <c r="F14" i="10"/>
  <c r="G14" i="10"/>
  <c r="H14" i="10"/>
  <c r="I14" i="10"/>
  <c r="J14" i="10"/>
  <c r="K14" i="10"/>
  <c r="L14" i="10"/>
  <c r="L11" i="10" s="1"/>
  <c r="M14" i="10"/>
  <c r="C15" i="10"/>
  <c r="D15" i="10"/>
  <c r="E15" i="10"/>
  <c r="F15" i="10"/>
  <c r="G15" i="10"/>
  <c r="H15" i="10"/>
  <c r="I15" i="10"/>
  <c r="J15" i="10"/>
  <c r="K15" i="10"/>
  <c r="L15" i="10"/>
  <c r="M15" i="10"/>
  <c r="C16" i="10"/>
  <c r="D16" i="10"/>
  <c r="E16" i="10"/>
  <c r="F16" i="10"/>
  <c r="G16" i="10"/>
  <c r="H16" i="10"/>
  <c r="I16" i="10"/>
  <c r="J16" i="10"/>
  <c r="K16" i="10"/>
  <c r="L16" i="10"/>
  <c r="M16" i="10"/>
  <c r="B16" i="10"/>
  <c r="B15" i="10"/>
  <c r="N15" i="10" s="1"/>
  <c r="B14" i="10"/>
  <c r="N14" i="10" s="1"/>
  <c r="B13" i="10"/>
  <c r="N13" i="10" s="1"/>
  <c r="B12" i="10"/>
  <c r="N12" i="10" s="1"/>
  <c r="I6" i="10"/>
  <c r="I9" i="10" s="1"/>
  <c r="C8" i="10"/>
  <c r="N8" i="10" s="1"/>
  <c r="D8" i="10"/>
  <c r="D6" i="10" s="1"/>
  <c r="D9" i="10" s="1"/>
  <c r="E8" i="10"/>
  <c r="F8" i="10"/>
  <c r="F6" i="10" s="1"/>
  <c r="F9" i="10" s="1"/>
  <c r="G8" i="10"/>
  <c r="H8" i="10"/>
  <c r="I8" i="10"/>
  <c r="J8" i="10"/>
  <c r="K8" i="10"/>
  <c r="L8" i="10"/>
  <c r="L6" i="10" s="1"/>
  <c r="L9" i="10" s="1"/>
  <c r="M8" i="10"/>
  <c r="B8" i="10"/>
  <c r="C7" i="10"/>
  <c r="C6" i="10" s="1"/>
  <c r="D7" i="10"/>
  <c r="E7" i="10"/>
  <c r="E6" i="10" s="1"/>
  <c r="E9" i="10" s="1"/>
  <c r="F7" i="10"/>
  <c r="G7" i="10"/>
  <c r="G6" i="10" s="1"/>
  <c r="G9" i="10" s="1"/>
  <c r="H7" i="10"/>
  <c r="H6" i="10" s="1"/>
  <c r="H9" i="10" s="1"/>
  <c r="I7" i="10"/>
  <c r="J7" i="10"/>
  <c r="J6" i="10" s="1"/>
  <c r="K7" i="10"/>
  <c r="K6" i="10" s="1"/>
  <c r="L7" i="10"/>
  <c r="M7" i="10"/>
  <c r="M6" i="10" s="1"/>
  <c r="M9" i="10" s="1"/>
  <c r="B7" i="10"/>
  <c r="B6" i="10" s="1"/>
  <c r="E3" i="10"/>
  <c r="G3" i="10"/>
  <c r="I3" i="10"/>
  <c r="D4" i="10"/>
  <c r="D3" i="10" s="1"/>
  <c r="E4" i="10"/>
  <c r="F4" i="10"/>
  <c r="F3" i="10" s="1"/>
  <c r="G4" i="10"/>
  <c r="H4" i="10"/>
  <c r="H3" i="10" s="1"/>
  <c r="I4" i="10"/>
  <c r="J4" i="10"/>
  <c r="J3" i="10" s="1"/>
  <c r="K4" i="10"/>
  <c r="K3" i="10" s="1"/>
  <c r="L4" i="10"/>
  <c r="L3" i="10" s="1"/>
  <c r="M4" i="10"/>
  <c r="M3" i="10" s="1"/>
  <c r="C4" i="10"/>
  <c r="C3" i="10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" i="1"/>
  <c r="B20" i="10" l="1"/>
  <c r="B25" i="10" s="1"/>
  <c r="B27" i="10" s="1"/>
  <c r="N6" i="10"/>
  <c r="B9" i="10"/>
  <c r="N3" i="10"/>
  <c r="K9" i="10"/>
  <c r="C9" i="10"/>
  <c r="J9" i="10"/>
  <c r="N7" i="10"/>
  <c r="N4" i="10"/>
  <c r="B11" i="10"/>
  <c r="N11" i="10" s="1"/>
  <c r="D6" i="5"/>
  <c r="E8" i="6" s="1"/>
  <c r="C6" i="5"/>
  <c r="B6" i="5"/>
  <c r="D13" i="6"/>
  <c r="E13" i="6"/>
  <c r="F13" i="6"/>
  <c r="G13" i="6"/>
  <c r="H13" i="6"/>
  <c r="I13" i="6"/>
  <c r="J13" i="6"/>
  <c r="K13" i="6"/>
  <c r="L13" i="6"/>
  <c r="M13" i="6"/>
  <c r="N13" i="6"/>
  <c r="C13" i="6"/>
  <c r="D12" i="6"/>
  <c r="F12" i="6"/>
  <c r="G12" i="6"/>
  <c r="I12" i="6"/>
  <c r="J12" i="6"/>
  <c r="K12" i="6"/>
  <c r="L12" i="6"/>
  <c r="M12" i="6"/>
  <c r="D16" i="6"/>
  <c r="E16" i="6"/>
  <c r="F16" i="6"/>
  <c r="G16" i="6"/>
  <c r="H16" i="6"/>
  <c r="I16" i="6"/>
  <c r="J16" i="6"/>
  <c r="K16" i="6"/>
  <c r="L16" i="6"/>
  <c r="M16" i="6"/>
  <c r="N16" i="6"/>
  <c r="C16" i="6"/>
  <c r="N15" i="6"/>
  <c r="M15" i="6"/>
  <c r="L15" i="6"/>
  <c r="K15" i="6"/>
  <c r="J15" i="6"/>
  <c r="I15" i="6"/>
  <c r="H15" i="6"/>
  <c r="G15" i="6"/>
  <c r="F15" i="6"/>
  <c r="E15" i="6"/>
  <c r="D15" i="6"/>
  <c r="C15" i="6"/>
  <c r="M14" i="6"/>
  <c r="L14" i="6"/>
  <c r="K14" i="6"/>
  <c r="J14" i="6"/>
  <c r="I14" i="6"/>
  <c r="G14" i="6"/>
  <c r="F14" i="6"/>
  <c r="D14" i="6"/>
  <c r="C14" i="6"/>
  <c r="C12" i="6"/>
  <c r="G138" i="7"/>
  <c r="D137" i="7"/>
  <c r="D136" i="7"/>
  <c r="D135" i="7"/>
  <c r="D134" i="7"/>
  <c r="D133" i="7"/>
  <c r="M24" i="6"/>
  <c r="D132" i="7"/>
  <c r="C24" i="6" s="1"/>
  <c r="L24" i="6"/>
  <c r="K24" i="6"/>
  <c r="J24" i="6"/>
  <c r="I24" i="6"/>
  <c r="H24" i="6"/>
  <c r="G24" i="6"/>
  <c r="F24" i="6"/>
  <c r="D24" i="6"/>
  <c r="D131" i="7"/>
  <c r="H12" i="6"/>
  <c r="D120" i="7"/>
  <c r="D119" i="7"/>
  <c r="D118" i="7"/>
  <c r="E14" i="6"/>
  <c r="H14" i="6"/>
  <c r="D117" i="7"/>
  <c r="N12" i="6"/>
  <c r="E12" i="6"/>
  <c r="N14" i="6"/>
  <c r="N24" i="6"/>
  <c r="N6" i="5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E7" i="6" s="1"/>
  <c r="Q3" i="4"/>
  <c r="D7" i="6" s="1"/>
  <c r="Q2" i="4"/>
  <c r="D8" i="6"/>
  <c r="F8" i="6"/>
  <c r="G8" i="6"/>
  <c r="H8" i="6"/>
  <c r="I8" i="6"/>
  <c r="J8" i="6"/>
  <c r="K8" i="6"/>
  <c r="L8" i="6"/>
  <c r="M8" i="6"/>
  <c r="N8" i="6"/>
  <c r="C8" i="6"/>
  <c r="F7" i="6"/>
  <c r="G7" i="6"/>
  <c r="H7" i="6"/>
  <c r="I7" i="6"/>
  <c r="J7" i="6"/>
  <c r="K7" i="6"/>
  <c r="L7" i="6"/>
  <c r="M7" i="6"/>
  <c r="N7" i="6"/>
  <c r="C7" i="6"/>
  <c r="D4" i="6"/>
  <c r="D3" i="6" s="1"/>
  <c r="E4" i="6"/>
  <c r="E3" i="6" s="1"/>
  <c r="F4" i="6"/>
  <c r="F3" i="6" s="1"/>
  <c r="G4" i="6"/>
  <c r="G3" i="6" s="1"/>
  <c r="H4" i="6"/>
  <c r="H3" i="6" s="1"/>
  <c r="I4" i="6"/>
  <c r="I3" i="6" s="1"/>
  <c r="J4" i="6"/>
  <c r="J3" i="6" s="1"/>
  <c r="K4" i="6"/>
  <c r="K3" i="6" s="1"/>
  <c r="L4" i="6"/>
  <c r="L3" i="6" s="1"/>
  <c r="M4" i="6"/>
  <c r="M3" i="6" s="1"/>
  <c r="N4" i="6"/>
  <c r="N3" i="6" s="1"/>
  <c r="C4" i="6"/>
  <c r="O23" i="6"/>
  <c r="N25" i="10" l="1"/>
  <c r="N20" i="10"/>
  <c r="B28" i="10"/>
  <c r="N27" i="10"/>
  <c r="F6" i="6"/>
  <c r="F11" i="6"/>
  <c r="F17" i="6" s="1"/>
  <c r="J11" i="6"/>
  <c r="E24" i="6"/>
  <c r="O24" i="6" s="1"/>
  <c r="N11" i="6"/>
  <c r="N17" i="6" s="1"/>
  <c r="D11" i="6"/>
  <c r="D17" i="6" s="1"/>
  <c r="G11" i="6"/>
  <c r="H11" i="6"/>
  <c r="C11" i="6"/>
  <c r="L11" i="6"/>
  <c r="L17" i="6" s="1"/>
  <c r="I11" i="6"/>
  <c r="I17" i="6" s="1"/>
  <c r="O15" i="6"/>
  <c r="O16" i="6"/>
  <c r="K11" i="6"/>
  <c r="K17" i="6" s="1"/>
  <c r="J17" i="6"/>
  <c r="H6" i="6"/>
  <c r="H9" i="6" s="1"/>
  <c r="G6" i="6"/>
  <c r="N6" i="6"/>
  <c r="N9" i="6" s="1"/>
  <c r="I6" i="6"/>
  <c r="E6" i="6"/>
  <c r="E9" i="6" s="1"/>
  <c r="K6" i="6"/>
  <c r="K9" i="6" s="1"/>
  <c r="M6" i="6"/>
  <c r="M9" i="6" s="1"/>
  <c r="O14" i="6"/>
  <c r="E11" i="6"/>
  <c r="O8" i="6"/>
  <c r="C6" i="6"/>
  <c r="J6" i="6"/>
  <c r="J9" i="6" s="1"/>
  <c r="G9" i="6"/>
  <c r="M11" i="6"/>
  <c r="M20" i="6" s="1"/>
  <c r="O4" i="6"/>
  <c r="L6" i="6"/>
  <c r="D6" i="6"/>
  <c r="D9" i="6" s="1"/>
  <c r="F9" i="6"/>
  <c r="O7" i="6"/>
  <c r="O12" i="6"/>
  <c r="C3" i="6"/>
  <c r="O13" i="6"/>
  <c r="F19" i="6" l="1"/>
  <c r="H20" i="6"/>
  <c r="H21" i="6" s="1"/>
  <c r="G20" i="6"/>
  <c r="G25" i="6" s="1"/>
  <c r="G27" i="6" s="1"/>
  <c r="G28" i="6" s="1"/>
  <c r="F20" i="6"/>
  <c r="F21" i="6" s="1"/>
  <c r="J20" i="6"/>
  <c r="J25" i="6" s="1"/>
  <c r="J27" i="6" s="1"/>
  <c r="J28" i="6" s="1"/>
  <c r="J19" i="6"/>
  <c r="G19" i="6"/>
  <c r="G17" i="6"/>
  <c r="N20" i="6"/>
  <c r="N25" i="6" s="1"/>
  <c r="N27" i="6" s="1"/>
  <c r="N28" i="6" s="1"/>
  <c r="H19" i="6"/>
  <c r="C17" i="6"/>
  <c r="L20" i="6"/>
  <c r="L25" i="6" s="1"/>
  <c r="L27" i="6" s="1"/>
  <c r="L28" i="6" s="1"/>
  <c r="O11" i="6"/>
  <c r="I20" i="6"/>
  <c r="I21" i="6" s="1"/>
  <c r="H17" i="6"/>
  <c r="E17" i="6"/>
  <c r="I19" i="6"/>
  <c r="E19" i="6"/>
  <c r="K19" i="6"/>
  <c r="D20" i="6"/>
  <c r="D25" i="6" s="1"/>
  <c r="D27" i="6" s="1"/>
  <c r="D28" i="6" s="1"/>
  <c r="I9" i="6"/>
  <c r="O6" i="6"/>
  <c r="F25" i="6"/>
  <c r="F27" i="6" s="1"/>
  <c r="F28" i="6" s="1"/>
  <c r="E20" i="6"/>
  <c r="E21" i="6" s="1"/>
  <c r="D19" i="6"/>
  <c r="K20" i="6"/>
  <c r="K21" i="6" s="1"/>
  <c r="N19" i="6"/>
  <c r="L19" i="6"/>
  <c r="C19" i="6"/>
  <c r="C9" i="6"/>
  <c r="M25" i="6"/>
  <c r="M27" i="6" s="1"/>
  <c r="M28" i="6" s="1"/>
  <c r="M21" i="6"/>
  <c r="L9" i="6"/>
  <c r="M19" i="6"/>
  <c r="M17" i="6"/>
  <c r="N21" i="6"/>
  <c r="C20" i="6"/>
  <c r="O3" i="6"/>
  <c r="H25" i="6"/>
  <c r="H27" i="6" s="1"/>
  <c r="H28" i="6" s="1"/>
  <c r="J21" i="6"/>
  <c r="G21" i="6" l="1"/>
  <c r="L21" i="6"/>
  <c r="I25" i="6"/>
  <c r="I27" i="6" s="1"/>
  <c r="I28" i="6" s="1"/>
  <c r="D21" i="6"/>
  <c r="O9" i="6"/>
  <c r="E25" i="6"/>
  <c r="E27" i="6" s="1"/>
  <c r="E28" i="6" s="1"/>
  <c r="K25" i="6"/>
  <c r="K27" i="6" s="1"/>
  <c r="K28" i="6" s="1"/>
  <c r="O19" i="6"/>
  <c r="C25" i="6"/>
  <c r="C21" i="6"/>
  <c r="O20" i="6"/>
  <c r="O25" i="6" l="1"/>
  <c r="C27" i="6"/>
  <c r="O27" i="6" l="1"/>
  <c r="O28" i="6" s="1"/>
  <c r="C28" i="6"/>
</calcChain>
</file>

<file path=xl/sharedStrings.xml><?xml version="1.0" encoding="utf-8"?>
<sst xmlns="http://schemas.openxmlformats.org/spreadsheetml/2006/main" count="829" uniqueCount="80">
  <si>
    <t>Serie factura</t>
  </si>
  <si>
    <t>Fecha factura</t>
  </si>
  <si>
    <t>Nombre receptor</t>
  </si>
  <si>
    <t>Total base imponible</t>
  </si>
  <si>
    <t>Total IVA</t>
  </si>
  <si>
    <t>Total</t>
  </si>
  <si>
    <t>A</t>
  </si>
  <si>
    <t>M</t>
  </si>
  <si>
    <t>Num factura</t>
  </si>
  <si>
    <t>Nombre ( Proveedores )</t>
  </si>
  <si>
    <t>Base imponible</t>
  </si>
  <si>
    <t>Total IRPF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</si>
  <si>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</si>
  <si>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</si>
  <si>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</si>
  <si>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</si>
  <si>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</si>
  <si>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</si>
  <si>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</si>
  <si>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</si>
  <si>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</si>
  <si>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</si>
  <si>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</si>
  <si>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</si>
  <si>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</si>
  <si>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</si>
  <si>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</si>
  <si>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</si>
  <si>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</si>
  <si>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</si>
  <si>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</si>
  <si>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</si>
  <si>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</si>
  <si>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</si>
  <si>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</si>
  <si>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</si>
  <si>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</si>
  <si>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</si>
  <si>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</si>
  <si>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</si>
  <si>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</si>
  <si>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</si>
  <si>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</si>
  <si>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</si>
  <si>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</si>
  <si>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</si>
  <si>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</si>
  <si>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</si>
  <si>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</si>
  <si>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</si>
  <si>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</si>
  <si>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</si>
  <si>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</si>
  <si>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</si>
  <si>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</si>
  <si>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</si>
  <si>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</si>
  <si>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</si>
  <si>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Facturas</t>
  </si>
  <si>
    <t>Mes</t>
  </si>
  <si>
    <t>Grupo</t>
  </si>
  <si>
    <t>Suministro</t>
  </si>
  <si>
    <t>Servicios Profesionales</t>
  </si>
  <si>
    <t xml:space="preserve">Mantenimiento 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</si>
  <si>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</si>
  <si>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</si>
  <si>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</si>
  <si>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</si>
  <si>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</si>
  <si>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</si>
  <si>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Gastos Financiero</t>
  </si>
  <si>
    <t>Comercial 1</t>
  </si>
  <si>
    <t>Comercial 2</t>
  </si>
  <si>
    <t>Comercial 3</t>
  </si>
  <si>
    <t>Comercial 4</t>
  </si>
  <si>
    <t>Comerciales</t>
  </si>
  <si>
    <t>Importe</t>
  </si>
  <si>
    <t>TOTAL 2019</t>
  </si>
  <si>
    <t>Salarios</t>
  </si>
  <si>
    <t>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</si>
</sst>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#,##0.00;\-#,###,##0.00;"/>
    <numFmt numFmtId="166" formatCode="_-* #,##0\ _€_-;\-* #,##0\ _€_-;_-* &quot;-&quot;??\ _€_-;_-@_-"/>
    <numFmt numFmtId="167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99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4" fontId="0" fillId="0" borderId="0" xfId="0" applyNumberFormat="1"/>
    <xf numFmtId="165" fontId="4" fillId="0" borderId="1" xfId="0" applyNumberFormat="1" applyFont="1" applyBorder="1"/>
    <xf numFmtId="44" fontId="0" fillId="0" borderId="0" xfId="2" applyFont="1"/>
    <xf numFmtId="44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7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/>
    </xf>
    <xf numFmtId="0" fontId="7" fillId="7" borderId="10" xfId="0" applyFont="1" applyFill="1" applyBorder="1"/>
    <xf numFmtId="3" fontId="7" fillId="7" borderId="11" xfId="0" applyNumberFormat="1" applyFont="1" applyFill="1" applyBorder="1" applyAlignment="1">
      <alignment horizontal="center"/>
    </xf>
    <xf numFmtId="3" fontId="7" fillId="7" borderId="12" xfId="0" applyNumberFormat="1" applyFont="1" applyFill="1" applyBorder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"/>
    </xf>
    <xf numFmtId="0" fontId="8" fillId="0" borderId="0" xfId="0" applyFont="1"/>
    <xf numFmtId="9" fontId="9" fillId="0" borderId="0" xfId="0" applyNumberFormat="1" applyFont="1" applyAlignment="1">
      <alignment horizontal="center"/>
    </xf>
    <xf numFmtId="0" fontId="7" fillId="3" borderId="1" xfId="0" applyFont="1" applyFill="1" applyBorder="1"/>
    <xf numFmtId="166" fontId="7" fillId="8" borderId="1" xfId="1" applyNumberFormat="1" applyFont="1" applyFill="1" applyBorder="1" applyAlignment="1">
      <alignment horizontal="center"/>
    </xf>
    <xf numFmtId="0" fontId="7" fillId="9" borderId="8" xfId="0" applyFont="1" applyFill="1" applyBorder="1"/>
    <xf numFmtId="3" fontId="7" fillId="9" borderId="8" xfId="0" applyNumberFormat="1" applyFont="1" applyFill="1" applyBorder="1" applyAlignment="1">
      <alignment horizontal="center"/>
    </xf>
    <xf numFmtId="9" fontId="10" fillId="0" borderId="0" xfId="0" applyNumberFormat="1" applyFont="1" applyAlignment="1">
      <alignment horizontal="center"/>
    </xf>
    <xf numFmtId="9" fontId="8" fillId="0" borderId="0" xfId="3" applyFont="1" applyAlignment="1">
      <alignment horizontal="center"/>
    </xf>
    <xf numFmtId="9" fontId="8" fillId="6" borderId="0" xfId="3" applyFont="1" applyFill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/>
    <xf numFmtId="3" fontId="7" fillId="0" borderId="1" xfId="0" applyNumberFormat="1" applyFont="1" applyBorder="1" applyAlignment="1">
      <alignment horizontal="center"/>
    </xf>
    <xf numFmtId="0" fontId="7" fillId="5" borderId="1" xfId="0" applyFont="1" applyFill="1" applyBorder="1"/>
    <xf numFmtId="3" fontId="7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1" fillId="0" borderId="0" xfId="0" applyFont="1"/>
    <xf numFmtId="0" fontId="7" fillId="5" borderId="13" xfId="0" applyFont="1" applyFill="1" applyBorder="1"/>
    <xf numFmtId="3" fontId="7" fillId="5" borderId="7" xfId="0" applyNumberFormat="1" applyFont="1" applyFill="1" applyBorder="1" applyAlignment="1">
      <alignment horizontal="center"/>
    </xf>
    <xf numFmtId="3" fontId="7" fillId="4" borderId="14" xfId="0" applyNumberFormat="1" applyFont="1" applyFill="1" applyBorder="1" applyAlignment="1">
      <alignment horizontal="center"/>
    </xf>
    <xf numFmtId="0" fontId="0" fillId="0" borderId="1" xfId="0" applyBorder="1"/>
    <xf numFmtId="3" fontId="8" fillId="6" borderId="1" xfId="0" applyNumberFormat="1" applyFont="1" applyFill="1" applyBorder="1" applyAlignment="1">
      <alignment horizontal="center"/>
    </xf>
    <xf numFmtId="0" fontId="11" fillId="0" borderId="1" xfId="0" applyFont="1" applyBorder="1"/>
    <xf numFmtId="0" fontId="12" fillId="0" borderId="0" xfId="0" applyFont="1" applyAlignment="1">
      <alignment horizontal="right"/>
    </xf>
    <xf numFmtId="3" fontId="8" fillId="0" borderId="0" xfId="0" applyNumberFormat="1" applyFont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7" fillId="7" borderId="1" xfId="0" applyFont="1" applyFill="1" applyBorder="1"/>
    <xf numFmtId="3" fontId="7" fillId="7" borderId="1" xfId="0" applyNumberFormat="1" applyFont="1" applyFill="1" applyBorder="1" applyAlignment="1">
      <alignment horizontal="center"/>
    </xf>
    <xf numFmtId="0" fontId="0" fillId="0" borderId="15" xfId="0" applyBorder="1"/>
    <xf numFmtId="3" fontId="2" fillId="0" borderId="0" xfId="0" applyNumberFormat="1" applyFont="1"/>
    <xf numFmtId="0" fontId="3" fillId="10" borderId="3" xfId="0" applyFont="1" applyFill="1" applyBorder="1"/>
    <xf numFmtId="0" fontId="3" fillId="10" borderId="4" xfId="0" applyFont="1" applyFill="1" applyBorder="1"/>
    <xf numFmtId="0" fontId="3" fillId="10" borderId="2" xfId="0" applyFont="1" applyFill="1" applyBorder="1"/>
    <xf numFmtId="0" fontId="3" fillId="0" borderId="5" xfId="0" applyFont="1" applyBorder="1"/>
    <xf numFmtId="167" fontId="0" fillId="0" borderId="6" xfId="0" applyNumberFormat="1" applyBorder="1"/>
    <xf numFmtId="0" fontId="3" fillId="0" borderId="16" xfId="0" applyFont="1" applyBorder="1"/>
    <xf numFmtId="165" fontId="4" fillId="0" borderId="17" xfId="0" applyNumberFormat="1" applyFont="1" applyBorder="1"/>
    <xf numFmtId="0" fontId="0" fillId="0" borderId="17" xfId="0" applyBorder="1"/>
    <xf numFmtId="167" fontId="0" fillId="0" borderId="18" xfId="0" applyNumberFormat="1" applyBorder="1"/>
    <xf numFmtId="0" fontId="14" fillId="10" borderId="0" xfId="0" applyFont="1" applyFill="1" applyAlignment="1">
      <alignment horizontal="center"/>
    </xf>
    <xf numFmtId="0" fontId="14" fillId="11" borderId="0" xfId="0" applyFont="1" applyFill="1"/>
    <xf numFmtId="0" fontId="2" fillId="12" borderId="0" xfId="0" applyFont="1" applyFill="1"/>
    <xf numFmtId="44" fontId="14" fillId="0" borderId="0" xfId="0" applyNumberFormat="1" applyFont="1"/>
    <xf numFmtId="0" fontId="0" fillId="0" borderId="0" xfId="0" applyFill="1"/>
    <xf numFmtId="14" fontId="0" fillId="0" borderId="0" xfId="0" applyNumberFormat="1"/>
    <xf numFmtId="9" fontId="0" fillId="0" borderId="0" xfId="3" applyFont="1" applyFill="1"/>
    <xf numFmtId="0" fontId="6" fillId="2" borderId="1" xfId="0" applyFont="1" applyFill="1" applyBorder="1" applyAlignment="1">
      <alignment horizontal="center"/>
    </xf>
    <xf numFmtId="166" fontId="0" fillId="0" borderId="1" xfId="0" applyNumberFormat="1" applyFill="1" applyBorder="1"/>
    <xf numFmtId="166" fontId="0" fillId="0" borderId="1" xfId="1" applyNumberFormat="1" applyFont="1" applyFill="1" applyBorder="1"/>
    <xf numFmtId="166" fontId="0" fillId="13" borderId="1" xfId="0" applyNumberFormat="1" applyFill="1" applyBorder="1"/>
    <xf numFmtId="166" fontId="7" fillId="3" borderId="1" xfId="1" applyNumberFormat="1" applyFont="1" applyFill="1" applyBorder="1"/>
    <xf numFmtId="166" fontId="7" fillId="5" borderId="1" xfId="1" applyNumberFormat="1" applyFont="1" applyFill="1" applyBorder="1"/>
    <xf numFmtId="0" fontId="7" fillId="15" borderId="1" xfId="0" applyFont="1" applyFill="1" applyBorder="1"/>
    <xf numFmtId="166" fontId="14" fillId="14" borderId="1" xfId="0" applyNumberFormat="1" applyFont="1" applyFill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1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>
    <tabColor theme="9" tint="0.79998168889431442"/>
  </sheetPr>
  <dimension ref="B1:Q28"/>
  <sheetViews>
    <sheetView showGridLines="0" zoomScale="80" zoomScaleNormal="80" workbookViewId="0">
      <selection activeCell="B2" sqref="B2:O2"/>
    </sheetView>
  </sheetViews>
  <sheetFormatPr baseColWidth="10" defaultRowHeight="15" outlineLevelRow="1" x14ac:dyDescent="0.25"/>
  <cols>
    <col min="1" max="1" width="3.28515625" customWidth="1"/>
    <col min="2" max="2" width="29.140625" bestFit="1" customWidth="1"/>
    <col min="16" max="16" width="2.28515625" customWidth="1"/>
  </cols>
  <sheetData>
    <row r="1" spans="2:17" x14ac:dyDescent="0.25">
      <c r="C1" s="5">
        <v>1</v>
      </c>
      <c r="D1" s="5">
        <v>1</v>
      </c>
      <c r="E1" s="5">
        <v>1</v>
      </c>
      <c r="F1" s="5">
        <v>0</v>
      </c>
      <c r="G1" s="5">
        <v>0</v>
      </c>
      <c r="H1" s="5">
        <v>0</v>
      </c>
      <c r="I1" s="5">
        <v>0</v>
      </c>
      <c r="J1" s="5">
        <v>0</v>
      </c>
      <c r="K1" s="5">
        <v>0</v>
      </c>
      <c r="L1" s="5">
        <v>0</v>
      </c>
      <c r="M1" s="5">
        <v>0</v>
      </c>
      <c r="N1" s="5">
        <v>0</v>
      </c>
      <c r="O1" s="6"/>
    </row>
    <row r="2" spans="2:17" x14ac:dyDescent="0.25">
      <c r="B2" s="7">
        <v>2019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 t="s">
        <v>35</v>
      </c>
      <c r="L2" s="7" t="s">
        <v>36</v>
      </c>
      <c r="M2" s="7" t="s">
        <v>37</v>
      </c>
      <c r="N2" s="7" t="s">
        <v>38</v>
      </c>
      <c r="O2" s="7" t="s">
        <v>5</v>
      </c>
    </row>
    <row r="3" spans="2:17" x14ac:dyDescent="0.25">
      <c r="B3" s="16" t="s">
        <v>51</v>
      </c>
      <c r="C3" s="23">
        <f>C4</f>
        <v>11846.28</v>
      </c>
      <c r="D3" s="23">
        <f t="shared" ref="D3:N3" si="0">D4</f>
        <v>25168.100000000002</v>
      </c>
      <c r="E3" s="23">
        <f t="shared" si="0"/>
        <v>36172.620000000003</v>
      </c>
      <c r="F3" s="23">
        <f t="shared" si="0"/>
        <v>0</v>
      </c>
      <c r="G3" s="23">
        <f t="shared" si="0"/>
        <v>0</v>
      </c>
      <c r="H3" s="23">
        <f t="shared" si="0"/>
        <v>0</v>
      </c>
      <c r="I3" s="23">
        <f t="shared" si="0"/>
        <v>0</v>
      </c>
      <c r="J3" s="23">
        <f t="shared" si="0"/>
        <v>0</v>
      </c>
      <c r="K3" s="23">
        <f t="shared" si="0"/>
        <v>0</v>
      </c>
      <c r="L3" s="23">
        <f t="shared" si="0"/>
        <v>0</v>
      </c>
      <c r="M3" s="23">
        <f t="shared" si="0"/>
        <v>0</v>
      </c>
      <c r="N3" s="23">
        <f t="shared" si="0"/>
        <v>0</v>
      </c>
      <c r="O3" s="24">
        <f t="shared" ref="O3:O4" si="1">SUM(C3:N3)</f>
        <v>73187</v>
      </c>
      <c r="Q3" s="44">
        <v>600000</v>
      </c>
    </row>
    <row r="4" spans="2:17" x14ac:dyDescent="0.25">
      <c r="B4" s="25" t="s">
        <v>58</v>
      </c>
      <c r="C4" s="26">
        <f>SUMIFS(Facturas!$D$2:$D$640,Facturas!$B$2:$B$640,'Cta Resultados'!C2)</f>
        <v>11846.28</v>
      </c>
      <c r="D4" s="26">
        <f>SUMIFS(Facturas!$D$2:$D$640,Facturas!$B$2:$B$640,'Cta Resultados'!D2)</f>
        <v>25168.100000000002</v>
      </c>
      <c r="E4" s="26">
        <f>SUMIFS(Facturas!$D$2:$D$640,Facturas!$B$2:$B$640,'Cta Resultados'!E2)</f>
        <v>36172.620000000003</v>
      </c>
      <c r="F4" s="26">
        <f>SUMIFS(Facturas!$D$2:$D$640,Facturas!$B$2:$B$640,'Cta Resultados'!F2)</f>
        <v>0</v>
      </c>
      <c r="G4" s="26">
        <f>SUMIFS(Facturas!$D$2:$D$640,Facturas!$B$2:$B$640,'Cta Resultados'!G2)</f>
        <v>0</v>
      </c>
      <c r="H4" s="26">
        <f>SUMIFS(Facturas!$D$2:$D$640,Facturas!$B$2:$B$640,'Cta Resultados'!H2)</f>
        <v>0</v>
      </c>
      <c r="I4" s="26">
        <f>SUMIFS(Facturas!$D$2:$D$640,Facturas!$B$2:$B$640,'Cta Resultados'!I2)</f>
        <v>0</v>
      </c>
      <c r="J4" s="26">
        <f>SUMIFS(Facturas!$D$2:$D$640,Facturas!$B$2:$B$640,'Cta Resultados'!J2)</f>
        <v>0</v>
      </c>
      <c r="K4" s="26">
        <f>SUMIFS(Facturas!$D$2:$D$640,Facturas!$B$2:$B$640,'Cta Resultados'!K2)</f>
        <v>0</v>
      </c>
      <c r="L4" s="26">
        <f>SUMIFS(Facturas!$D$2:$D$640,Facturas!$B$2:$B$640,'Cta Resultados'!L2)</f>
        <v>0</v>
      </c>
      <c r="M4" s="26">
        <f>SUMIFS(Facturas!$D$2:$D$640,Facturas!$B$2:$B$640,'Cta Resultados'!M2)</f>
        <v>0</v>
      </c>
      <c r="N4" s="26">
        <f>SUMIFS(Facturas!$D$2:$D$640,Facturas!$B$2:$B$640,'Cta Resultados'!N2)</f>
        <v>0</v>
      </c>
      <c r="O4" s="26">
        <f t="shared" si="1"/>
        <v>73187</v>
      </c>
    </row>
    <row r="5" spans="2:17" x14ac:dyDescent="0.25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7" x14ac:dyDescent="0.25">
      <c r="B6" s="27" t="s">
        <v>52</v>
      </c>
      <c r="C6" s="28">
        <f>C7+C8</f>
        <v>12752.045</v>
      </c>
      <c r="D6" s="28">
        <f t="shared" ref="D6:N6" si="2">D7+D8</f>
        <v>12208.738842975206</v>
      </c>
      <c r="E6" s="28">
        <f t="shared" si="2"/>
        <v>11813.261999999999</v>
      </c>
      <c r="F6" s="28">
        <f t="shared" si="2"/>
        <v>0</v>
      </c>
      <c r="G6" s="28">
        <f t="shared" si="2"/>
        <v>0</v>
      </c>
      <c r="H6" s="28">
        <f t="shared" si="2"/>
        <v>0</v>
      </c>
      <c r="I6" s="28">
        <f t="shared" si="2"/>
        <v>0</v>
      </c>
      <c r="J6" s="28">
        <f t="shared" si="2"/>
        <v>0</v>
      </c>
      <c r="K6" s="28">
        <f t="shared" si="2"/>
        <v>0</v>
      </c>
      <c r="L6" s="28">
        <f t="shared" si="2"/>
        <v>0</v>
      </c>
      <c r="M6" s="28">
        <f t="shared" si="2"/>
        <v>0</v>
      </c>
      <c r="N6" s="28">
        <f t="shared" si="2"/>
        <v>0</v>
      </c>
      <c r="O6" s="24">
        <f t="shared" ref="O6:O8" si="3">SUM(C6:N6)</f>
        <v>36774.045842975203</v>
      </c>
    </row>
    <row r="7" spans="2:17" x14ac:dyDescent="0.25">
      <c r="B7" s="25" t="s">
        <v>78</v>
      </c>
      <c r="C7" s="26">
        <f>SUMIFS('Gastos personal'!$Q$2:$Q$25,'Gastos personal'!$P$2:$P$25,'Cta Resultados'!C2)</f>
        <v>4752.2</v>
      </c>
      <c r="D7" s="26">
        <f>SUMIFS('Gastos personal'!$Q$2:$Q$25,'Gastos personal'!$P$2:$P$25,'Cta Resultados'!D2)</f>
        <v>5061.66</v>
      </c>
      <c r="E7" s="26">
        <f>SUMIFS('Gastos personal'!$Q$2:$Q$25,'Gastos personal'!$P$2:$P$25,'Cta Resultados'!E2)</f>
        <v>6298.4699999999993</v>
      </c>
      <c r="F7" s="26">
        <f>SUMIFS('Gastos personal'!$Q$2:$Q$25,'Gastos personal'!$P$2:$P$25,'Cta Resultados'!F2)</f>
        <v>0</v>
      </c>
      <c r="G7" s="26">
        <f>SUMIFS('Gastos personal'!$Q$2:$Q$25,'Gastos personal'!$P$2:$P$25,'Cta Resultados'!G2)</f>
        <v>0</v>
      </c>
      <c r="H7" s="26">
        <f>SUMIFS('Gastos personal'!$Q$2:$Q$25,'Gastos personal'!$P$2:$P$25,'Cta Resultados'!H2)</f>
        <v>0</v>
      </c>
      <c r="I7" s="26">
        <f>SUMIFS('Gastos personal'!$Q$2:$Q$25,'Gastos personal'!$P$2:$P$25,'Cta Resultados'!I2)</f>
        <v>0</v>
      </c>
      <c r="J7" s="26">
        <f>SUMIFS('Gastos personal'!$Q$2:$Q$25,'Gastos personal'!$P$2:$P$25,'Cta Resultados'!J2)</f>
        <v>0</v>
      </c>
      <c r="K7" s="26">
        <f>SUMIFS('Gastos personal'!$Q$2:$Q$25,'Gastos personal'!$P$2:$P$25,'Cta Resultados'!K2)</f>
        <v>0</v>
      </c>
      <c r="L7" s="26">
        <f>SUMIFS('Gastos personal'!$Q$2:$Q$25,'Gastos personal'!$P$2:$P$25,'Cta Resultados'!L2)</f>
        <v>0</v>
      </c>
      <c r="M7" s="26">
        <f>SUMIFS('Gastos personal'!$Q$2:$Q$25,'Gastos personal'!$P$2:$P$25,'Cta Resultados'!M2)</f>
        <v>0</v>
      </c>
      <c r="N7" s="26">
        <f>SUMIFS('Gastos personal'!$Q$2:$Q$25,'Gastos personal'!$P$2:$P$25,'Cta Resultados'!N2)</f>
        <v>0</v>
      </c>
      <c r="O7" s="26">
        <f t="shared" si="3"/>
        <v>16112.33</v>
      </c>
    </row>
    <row r="8" spans="2:17" x14ac:dyDescent="0.25">
      <c r="B8" s="25" t="s">
        <v>75</v>
      </c>
      <c r="C8" s="26">
        <f>Comerciales!B6</f>
        <v>7999.8450000000003</v>
      </c>
      <c r="D8" s="26">
        <f>Comerciales!C6</f>
        <v>7147.0788429752074</v>
      </c>
      <c r="E8" s="26">
        <f>Comerciales!D6</f>
        <v>5514.7919999999995</v>
      </c>
      <c r="F8" s="26">
        <f>Comerciales!E6</f>
        <v>0</v>
      </c>
      <c r="G8" s="26">
        <f>Comerciales!F6</f>
        <v>0</v>
      </c>
      <c r="H8" s="26">
        <f>Comerciales!G6</f>
        <v>0</v>
      </c>
      <c r="I8" s="26">
        <f>Comerciales!H6</f>
        <v>0</v>
      </c>
      <c r="J8" s="26">
        <f>Comerciales!I6</f>
        <v>0</v>
      </c>
      <c r="K8" s="26">
        <f>Comerciales!J6</f>
        <v>0</v>
      </c>
      <c r="L8" s="26">
        <f>Comerciales!K6</f>
        <v>0</v>
      </c>
      <c r="M8" s="26">
        <f>Comerciales!L6</f>
        <v>0</v>
      </c>
      <c r="N8" s="26">
        <f>Comerciales!M6</f>
        <v>0</v>
      </c>
      <c r="O8" s="26">
        <f t="shared" si="3"/>
        <v>20661.715842975209</v>
      </c>
    </row>
    <row r="9" spans="2:17" x14ac:dyDescent="0.25">
      <c r="B9" s="38" t="s">
        <v>65</v>
      </c>
      <c r="C9" s="21">
        <f t="shared" ref="C9:O9" si="4">C6/C3</f>
        <v>1.0764598675702415</v>
      </c>
      <c r="D9" s="21">
        <f t="shared" si="4"/>
        <v>0.48508782319583937</v>
      </c>
      <c r="E9" s="21">
        <f t="shared" si="4"/>
        <v>0.3265802145379571</v>
      </c>
      <c r="F9" s="21" t="e">
        <f t="shared" si="4"/>
        <v>#DIV/0!</v>
      </c>
      <c r="G9" s="21" t="e">
        <f t="shared" si="4"/>
        <v>#DIV/0!</v>
      </c>
      <c r="H9" s="21" t="e">
        <f t="shared" si="4"/>
        <v>#DIV/0!</v>
      </c>
      <c r="I9" s="21" t="e">
        <f t="shared" si="4"/>
        <v>#DIV/0!</v>
      </c>
      <c r="J9" s="21" t="e">
        <f t="shared" si="4"/>
        <v>#DIV/0!</v>
      </c>
      <c r="K9" s="21" t="e">
        <f t="shared" si="4"/>
        <v>#DIV/0!</v>
      </c>
      <c r="L9" s="21" t="e">
        <f t="shared" si="4"/>
        <v>#DIV/0!</v>
      </c>
      <c r="M9" s="21" t="e">
        <f t="shared" si="4"/>
        <v>#DIV/0!</v>
      </c>
      <c r="N9" s="21" t="e">
        <f t="shared" si="4"/>
        <v>#DIV/0!</v>
      </c>
      <c r="O9" s="21">
        <f t="shared" si="4"/>
        <v>0.50246691137736488</v>
      </c>
    </row>
    <row r="10" spans="2:17" ht="7.15" customHeight="1" x14ac:dyDescent="0.25">
      <c r="B10" s="1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3"/>
    </row>
    <row r="11" spans="2:17" x14ac:dyDescent="0.25">
      <c r="B11" s="32" t="s">
        <v>53</v>
      </c>
      <c r="C11" s="33">
        <f>SUM(C12:C16)</f>
        <v>4908.4500000000007</v>
      </c>
      <c r="D11" s="33">
        <f>SUM(D12:D16)</f>
        <v>9200.58</v>
      </c>
      <c r="E11" s="33">
        <f>SUM(E12:E16)</f>
        <v>13470.255000000001</v>
      </c>
      <c r="F11" s="33">
        <f>SUM(F12:F16)</f>
        <v>0</v>
      </c>
      <c r="G11" s="33">
        <f>SUM(G12:G16)</f>
        <v>0</v>
      </c>
      <c r="H11" s="33">
        <f>SUM(H12:H16)</f>
        <v>0</v>
      </c>
      <c r="I11" s="33">
        <f>SUM(I12:I16)</f>
        <v>0</v>
      </c>
      <c r="J11" s="33">
        <f>SUM(J12:J16)</f>
        <v>0</v>
      </c>
      <c r="K11" s="33">
        <f>SUM(K12:K16)</f>
        <v>0</v>
      </c>
      <c r="L11" s="33">
        <f>SUM(L12:L16)</f>
        <v>0</v>
      </c>
      <c r="M11" s="33">
        <f>SUM(M12:M16)</f>
        <v>0</v>
      </c>
      <c r="N11" s="33">
        <f>SUM(N12:N16)</f>
        <v>0</v>
      </c>
      <c r="O11" s="34">
        <f>SUM(C11:N11)</f>
        <v>27579.285000000003</v>
      </c>
    </row>
    <row r="12" spans="2:17" outlineLevel="1" x14ac:dyDescent="0.25">
      <c r="B12" s="35" t="s">
        <v>61</v>
      </c>
      <c r="C12" s="36">
        <f>SUMIFS(Gastos!$D$2:$D$153,Gastos!$B$2:$B$153,'Cta Resultados'!C2,Gastos!$H$2:$H$153,'Cta Resultados'!$B$12)</f>
        <v>2614.8000000000002</v>
      </c>
      <c r="D12" s="36">
        <f>SUMIFS(Gastos!$D$2:$D$153,Gastos!$B$2:$B$153,'Cta Resultados'!D2,Gastos!$H$2:$H$153,'Cta Resultados'!$B$12)</f>
        <v>1686.1199999999997</v>
      </c>
      <c r="E12" s="36">
        <f>SUMIFS(Gastos!$D$2:$D$153,Gastos!$B$2:$B$153,'Cta Resultados'!E2,Gastos!$H$2:$H$153,'Cta Resultados'!$B$12)</f>
        <v>2829.27</v>
      </c>
      <c r="F12" s="36">
        <f>SUMIFS(Gastos!$D$2:$D$153,Gastos!$B$2:$B$153,'Cta Resultados'!F2,Gastos!$H$2:$H$153,'Cta Resultados'!$B$12)</f>
        <v>0</v>
      </c>
      <c r="G12" s="36">
        <f>SUMIFS(Gastos!$D$2:$D$153,Gastos!$B$2:$B$153,'Cta Resultados'!G2,Gastos!$H$2:$H$153,'Cta Resultados'!$B$12)</f>
        <v>0</v>
      </c>
      <c r="H12" s="36">
        <f>SUMIFS(Gastos!$D$2:$D$153,Gastos!$B$2:$B$153,'Cta Resultados'!H2,Gastos!$H$2:$H$153,'Cta Resultados'!$B$12)</f>
        <v>0</v>
      </c>
      <c r="I12" s="36">
        <f>SUMIFS(Gastos!$D$2:$D$153,Gastos!$B$2:$B$153,'Cta Resultados'!I2,Gastos!$H$2:$H$153,'Cta Resultados'!$B$12)</f>
        <v>0</v>
      </c>
      <c r="J12" s="36">
        <f>SUMIFS(Gastos!$D$2:$D$153,Gastos!$B$2:$B$153,'Cta Resultados'!J2,Gastos!$H$2:$H$153,'Cta Resultados'!$B$12)</f>
        <v>0</v>
      </c>
      <c r="K12" s="36">
        <f>SUMIFS(Gastos!$D$2:$D$153,Gastos!$B$2:$B$153,'Cta Resultados'!K2,Gastos!$H$2:$H$153,'Cta Resultados'!$B$12)</f>
        <v>0</v>
      </c>
      <c r="L12" s="36">
        <f>SUMIFS(Gastos!$D$2:$D$153,Gastos!$B$2:$B$153,'Cta Resultados'!L2,Gastos!$H$2:$H$153,'Cta Resultados'!$B$12)</f>
        <v>0</v>
      </c>
      <c r="M12" s="36">
        <f>SUMIFS(Gastos!$D$2:$D$153,Gastos!$B$2:$B$153,'Cta Resultados'!M2,Gastos!$H$2:$H$153,'Cta Resultados'!$B$12)</f>
        <v>0</v>
      </c>
      <c r="N12" s="36">
        <f>SUMIFS(Gastos!$D$2:$D$153,Gastos!$B$2:$B$153,'Cta Resultados'!N2,Gastos!$H$2:$H$153,'Cta Resultados'!$B$12)</f>
        <v>0</v>
      </c>
      <c r="O12" s="24">
        <f t="shared" ref="O12:O16" si="5">SUM(C12:N12)</f>
        <v>7130.1900000000005</v>
      </c>
    </row>
    <row r="13" spans="2:17" outlineLevel="1" x14ac:dyDescent="0.25">
      <c r="B13" s="35" t="s">
        <v>62</v>
      </c>
      <c r="C13" s="36">
        <f>SUMIFS(Gastos!$D$2:$D$153,Gastos!$B$2:$B$153,'Cta Resultados'!C2,Gastos!$H$2:$H$153,'Cta Resultados'!$B$13)</f>
        <v>1668.59</v>
      </c>
      <c r="D13" s="36">
        <f>SUMIFS(Gastos!$D$2:$D$153,Gastos!$B$2:$B$153,'Cta Resultados'!D2,Gastos!$H$2:$H$153,'Cta Resultados'!$B$13)</f>
        <v>2297.17</v>
      </c>
      <c r="E13" s="36">
        <f>SUMIFS(Gastos!$D$2:$D$153,Gastos!$B$2:$B$153,'Cta Resultados'!E2,Gastos!$H$2:$H$153,'Cta Resultados'!$B$13)</f>
        <v>3733.18</v>
      </c>
      <c r="F13" s="36">
        <f>SUMIFS(Gastos!$D$2:$D$153,Gastos!$B$2:$B$153,'Cta Resultados'!F2,Gastos!$H$2:$H$153,'Cta Resultados'!$B$13)</f>
        <v>0</v>
      </c>
      <c r="G13" s="36">
        <f>SUMIFS(Gastos!$D$2:$D$153,Gastos!$B$2:$B$153,'Cta Resultados'!G2,Gastos!$H$2:$H$153,'Cta Resultados'!$B$13)</f>
        <v>0</v>
      </c>
      <c r="H13" s="36">
        <f>SUMIFS(Gastos!$D$2:$D$153,Gastos!$B$2:$B$153,'Cta Resultados'!H2,Gastos!$H$2:$H$153,'Cta Resultados'!$B$13)</f>
        <v>0</v>
      </c>
      <c r="I13" s="36">
        <f>SUMIFS(Gastos!$D$2:$D$153,Gastos!$B$2:$B$153,'Cta Resultados'!I2,Gastos!$H$2:$H$153,'Cta Resultados'!$B$13)</f>
        <v>0</v>
      </c>
      <c r="J13" s="36">
        <f>SUMIFS(Gastos!$D$2:$D$153,Gastos!$B$2:$B$153,'Cta Resultados'!J2,Gastos!$H$2:$H$153,'Cta Resultados'!$B$13)</f>
        <v>0</v>
      </c>
      <c r="K13" s="36">
        <f>SUMIFS(Gastos!$D$2:$D$153,Gastos!$B$2:$B$153,'Cta Resultados'!K2,Gastos!$H$2:$H$153,'Cta Resultados'!$B$13)</f>
        <v>0</v>
      </c>
      <c r="L13" s="36">
        <f>SUMIFS(Gastos!$D$2:$D$153,Gastos!$B$2:$B$153,'Cta Resultados'!L2,Gastos!$H$2:$H$153,'Cta Resultados'!$B$13)</f>
        <v>0</v>
      </c>
      <c r="M13" s="36">
        <f>SUMIFS(Gastos!$D$2:$D$153,Gastos!$B$2:$B$153,'Cta Resultados'!M2,Gastos!$H$2:$H$153,'Cta Resultados'!$B$13)</f>
        <v>0</v>
      </c>
      <c r="N13" s="36">
        <f>SUMIFS(Gastos!$D$2:$D$153,Gastos!$B$2:$B$153,'Cta Resultados'!N2,Gastos!$H$2:$H$153,'Cta Resultados'!$B$13)</f>
        <v>0</v>
      </c>
      <c r="O13" s="24">
        <f t="shared" si="5"/>
        <v>7698.9400000000005</v>
      </c>
    </row>
    <row r="14" spans="2:17" outlineLevel="1" x14ac:dyDescent="0.25">
      <c r="B14" s="35" t="s">
        <v>63</v>
      </c>
      <c r="C14" s="36">
        <f>SUMIFS(Gastos!$D$2:$D$153,Gastos!$B$2:$B$153,'Cta Resultados'!C2,Gastos!$H$2:$H$153,'Cta Resultados'!$B$14)</f>
        <v>525.06000000000006</v>
      </c>
      <c r="D14" s="36">
        <f>SUMIFS(Gastos!$D$2:$D$153,Gastos!$B$2:$B$153,'Cta Resultados'!D2,Gastos!$H$2:$H$153,'Cta Resultados'!$B$14)</f>
        <v>3699.2400000000002</v>
      </c>
      <c r="E14" s="36">
        <f>SUMIFS(Gastos!$D$2:$D$153,Gastos!$B$2:$B$153,'Cta Resultados'!E2,Gastos!$H$2:$H$153,'Cta Resultados'!$B$14)</f>
        <v>4418.0349999999999</v>
      </c>
      <c r="F14" s="36">
        <f>SUMIFS(Gastos!$D$2:$D$153,Gastos!$B$2:$B$153,'Cta Resultados'!F2,Gastos!$H$2:$H$153,'Cta Resultados'!$B$14)</f>
        <v>0</v>
      </c>
      <c r="G14" s="36">
        <f>SUMIFS(Gastos!$D$2:$D$153,Gastos!$B$2:$B$153,'Cta Resultados'!G2,Gastos!$H$2:$H$153,'Cta Resultados'!$B$14)</f>
        <v>0</v>
      </c>
      <c r="H14" s="36">
        <f>SUMIFS(Gastos!$D$2:$D$153,Gastos!$B$2:$B$153,'Cta Resultados'!H2,Gastos!$H$2:$H$153,'Cta Resultados'!$B$14)</f>
        <v>0</v>
      </c>
      <c r="I14" s="36">
        <f>SUMIFS(Gastos!$D$2:$D$153,Gastos!$B$2:$B$153,'Cta Resultados'!I2,Gastos!$H$2:$H$153,'Cta Resultados'!$B$14)</f>
        <v>0</v>
      </c>
      <c r="J14" s="36">
        <f>SUMIFS(Gastos!$D$2:$D$153,Gastos!$B$2:$B$153,'Cta Resultados'!J2,Gastos!$H$2:$H$153,'Cta Resultados'!$B$14)</f>
        <v>0</v>
      </c>
      <c r="K14" s="36">
        <f>SUMIFS(Gastos!$D$2:$D$153,Gastos!$B$2:$B$153,'Cta Resultados'!K2,Gastos!$H$2:$H$153,'Cta Resultados'!$B$14)</f>
        <v>0</v>
      </c>
      <c r="L14" s="36">
        <f>SUMIFS(Gastos!$D$2:$D$153,Gastos!$B$2:$B$153,'Cta Resultados'!L2,Gastos!$H$2:$H$153,'Cta Resultados'!$B$14)</f>
        <v>0</v>
      </c>
      <c r="M14" s="36">
        <f>SUMIFS(Gastos!$D$2:$D$153,Gastos!$B$2:$B$153,'Cta Resultados'!M2,Gastos!$H$2:$H$153,'Cta Resultados'!$B$14)</f>
        <v>0</v>
      </c>
      <c r="N14" s="36">
        <f>SUMIFS(Gastos!$D$2:$D$153,Gastos!$B$2:$B$153,'Cta Resultados'!N2,Gastos!$H$2:$H$153,'Cta Resultados'!$B$14)</f>
        <v>0</v>
      </c>
      <c r="O14" s="24">
        <f t="shared" si="5"/>
        <v>8642.3349999999991</v>
      </c>
    </row>
    <row r="15" spans="2:17" outlineLevel="1" x14ac:dyDescent="0.25">
      <c r="B15" s="37" t="s">
        <v>64</v>
      </c>
      <c r="C15" s="36">
        <f>SUMIFS(Gastos!$D$2:$D$153,Gastos!$B$2:$B$153,'Cta Resultados'!C2,Gastos!$H$2:$H$153,'Cta Resultados'!$B$15)</f>
        <v>100</v>
      </c>
      <c r="D15" s="36">
        <f>SUMIFS(Gastos!$D$2:$D$153,Gastos!$B$2:$B$153,'Cta Resultados'!D2,Gastos!$H$2:$H$153,'Cta Resultados'!$B$15)</f>
        <v>760</v>
      </c>
      <c r="E15" s="36">
        <f>SUMIFS(Gastos!$D$2:$D$153,Gastos!$B$2:$B$153,'Cta Resultados'!E2,Gastos!$H$2:$H$153,'Cta Resultados'!$B$15)</f>
        <v>2489.77</v>
      </c>
      <c r="F15" s="36">
        <f>SUMIFS(Gastos!$D$2:$D$153,Gastos!$B$2:$B$153,'Cta Resultados'!F2,Gastos!$H$2:$H$153,'Cta Resultados'!$B$15)</f>
        <v>0</v>
      </c>
      <c r="G15" s="36">
        <f>SUMIFS(Gastos!$D$2:$D$153,Gastos!$B$2:$B$153,'Cta Resultados'!G2,Gastos!$H$2:$H$153,'Cta Resultados'!$B$15)</f>
        <v>0</v>
      </c>
      <c r="H15" s="36">
        <f>SUMIFS(Gastos!$D$2:$D$153,Gastos!$B$2:$B$153,'Cta Resultados'!H2,Gastos!$H$2:$H$153,'Cta Resultados'!$B$15)</f>
        <v>0</v>
      </c>
      <c r="I15" s="36">
        <f>SUMIFS(Gastos!$D$2:$D$153,Gastos!$B$2:$B$153,'Cta Resultados'!I2,Gastos!$H$2:$H$153,'Cta Resultados'!$B$15)</f>
        <v>0</v>
      </c>
      <c r="J15" s="36">
        <f>SUMIFS(Gastos!$D$2:$D$153,Gastos!$B$2:$B$153,'Cta Resultados'!J2,Gastos!$H$2:$H$153,'Cta Resultados'!$B$15)</f>
        <v>0</v>
      </c>
      <c r="K15" s="36">
        <f>SUMIFS(Gastos!$D$2:$D$153,Gastos!$B$2:$B$153,'Cta Resultados'!K2,Gastos!$H$2:$H$153,'Cta Resultados'!$B$15)</f>
        <v>0</v>
      </c>
      <c r="L15" s="36">
        <f>SUMIFS(Gastos!$D$2:$D$153,Gastos!$B$2:$B$153,'Cta Resultados'!L2,Gastos!$H$2:$H$153,'Cta Resultados'!$B$15)</f>
        <v>0</v>
      </c>
      <c r="M15" s="36">
        <f>SUMIFS(Gastos!$D$2:$D$153,Gastos!$B$2:$B$153,'Cta Resultados'!M2,Gastos!$H$2:$H$153,'Cta Resultados'!$B$15)</f>
        <v>0</v>
      </c>
      <c r="N15" s="36">
        <f>SUMIFS(Gastos!$D$2:$D$153,Gastos!$B$2:$B$153,'Cta Resultados'!N2,Gastos!$H$2:$H$153,'Cta Resultados'!$B$15)</f>
        <v>0</v>
      </c>
      <c r="O15" s="24">
        <f t="shared" si="5"/>
        <v>3349.77</v>
      </c>
    </row>
    <row r="16" spans="2:17" outlineLevel="1" x14ac:dyDescent="0.25">
      <c r="B16" s="43" t="s">
        <v>69</v>
      </c>
      <c r="C16" s="36">
        <f>SUMIFS(Gastos!$D$2:$D$153,Gastos!$B$2:$B$153,'Cta Resultados'!C2,Gastos!$H$2:$H$153,'Cta Resultados'!$B$16)</f>
        <v>0</v>
      </c>
      <c r="D16" s="36">
        <f>SUMIFS(Gastos!$D$2:$D$153,Gastos!$B$2:$B$153,'Cta Resultados'!D2,Gastos!$H$2:$H$153,'Cta Resultados'!$B$16)</f>
        <v>758.05</v>
      </c>
      <c r="E16" s="36">
        <f>SUMIFS(Gastos!$D$2:$D$153,Gastos!$B$2:$B$153,'Cta Resultados'!E2,Gastos!$H$2:$H$153,'Cta Resultados'!$B$16)</f>
        <v>0</v>
      </c>
      <c r="F16" s="36">
        <f>SUMIFS(Gastos!$D$2:$D$153,Gastos!$B$2:$B$153,'Cta Resultados'!F2,Gastos!$H$2:$H$153,'Cta Resultados'!$B$16)</f>
        <v>0</v>
      </c>
      <c r="G16" s="36">
        <f>SUMIFS(Gastos!$D$2:$D$153,Gastos!$B$2:$B$153,'Cta Resultados'!G2,Gastos!$H$2:$H$153,'Cta Resultados'!$B$16)</f>
        <v>0</v>
      </c>
      <c r="H16" s="36">
        <f>SUMIFS(Gastos!$D$2:$D$153,Gastos!$B$2:$B$153,'Cta Resultados'!H2,Gastos!$H$2:$H$153,'Cta Resultados'!$B$16)</f>
        <v>0</v>
      </c>
      <c r="I16" s="36">
        <f>SUMIFS(Gastos!$D$2:$D$153,Gastos!$B$2:$B$153,'Cta Resultados'!I2,Gastos!$H$2:$H$153,'Cta Resultados'!$B$16)</f>
        <v>0</v>
      </c>
      <c r="J16" s="36">
        <f>SUMIFS(Gastos!$D$2:$D$153,Gastos!$B$2:$B$153,'Cta Resultados'!J2,Gastos!$H$2:$H$153,'Cta Resultados'!$B$16)</f>
        <v>0</v>
      </c>
      <c r="K16" s="36">
        <f>SUMIFS(Gastos!$D$2:$D$153,Gastos!$B$2:$B$153,'Cta Resultados'!K2,Gastos!$H$2:$H$153,'Cta Resultados'!$B$16)</f>
        <v>0</v>
      </c>
      <c r="L16" s="36">
        <f>SUMIFS(Gastos!$D$2:$D$153,Gastos!$B$2:$B$153,'Cta Resultados'!L2,Gastos!$H$2:$H$153,'Cta Resultados'!$B$16)</f>
        <v>0</v>
      </c>
      <c r="M16" s="36">
        <f>SUMIFS(Gastos!$D$2:$D$153,Gastos!$B$2:$B$153,'Cta Resultados'!M2,Gastos!$H$2:$H$153,'Cta Resultados'!$B$16)</f>
        <v>0</v>
      </c>
      <c r="N16" s="36">
        <f>SUMIFS(Gastos!$D$2:$D$153,Gastos!$B$2:$B$153,'Cta Resultados'!N2,Gastos!$H$2:$H$153,'Cta Resultados'!$B$16)</f>
        <v>0</v>
      </c>
      <c r="O16" s="24">
        <f t="shared" si="5"/>
        <v>758.05</v>
      </c>
    </row>
    <row r="17" spans="2:15" x14ac:dyDescent="0.25">
      <c r="B17" s="38" t="s">
        <v>66</v>
      </c>
      <c r="C17" s="22">
        <f>C11/C3</f>
        <v>0.41434526281668171</v>
      </c>
      <c r="D17" s="22">
        <f>D11/D3</f>
        <v>0.36556513999864904</v>
      </c>
      <c r="E17" s="22">
        <f>E11/E3</f>
        <v>0.3723881488263775</v>
      </c>
      <c r="F17" s="22" t="e">
        <f>F11/F3</f>
        <v>#DIV/0!</v>
      </c>
      <c r="G17" s="22" t="e">
        <f>G11/G3</f>
        <v>#DIV/0!</v>
      </c>
      <c r="H17" s="22" t="e">
        <f>H11/H3</f>
        <v>#DIV/0!</v>
      </c>
      <c r="I17" s="22" t="e">
        <f>I11/I3</f>
        <v>#DIV/0!</v>
      </c>
      <c r="J17" s="22" t="e">
        <f>J11/J3</f>
        <v>#DIV/0!</v>
      </c>
      <c r="K17" s="22" t="e">
        <f>K11/K3</f>
        <v>#DIV/0!</v>
      </c>
      <c r="L17" s="22" t="e">
        <f>L11/L3</f>
        <v>#DIV/0!</v>
      </c>
      <c r="M17" s="22" t="e">
        <f>M11/M3</f>
        <v>#DIV/0!</v>
      </c>
      <c r="N17" s="22" t="e">
        <f>N11/N3</f>
        <v>#DIV/0!</v>
      </c>
      <c r="O17" s="13"/>
    </row>
    <row r="18" spans="2:15" ht="7.15" customHeight="1" x14ac:dyDescent="0.25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3"/>
    </row>
    <row r="19" spans="2:15" x14ac:dyDescent="0.25">
      <c r="B19" s="16" t="s">
        <v>55</v>
      </c>
      <c r="C19" s="17">
        <f>C6+C11</f>
        <v>17660.495000000003</v>
      </c>
      <c r="D19" s="17">
        <f>D6+D11</f>
        <v>21409.318842975204</v>
      </c>
      <c r="E19" s="17">
        <f>E6+E11</f>
        <v>25283.517</v>
      </c>
      <c r="F19" s="17">
        <f>F6+F11</f>
        <v>0</v>
      </c>
      <c r="G19" s="17">
        <f>G6+G11</f>
        <v>0</v>
      </c>
      <c r="H19" s="17">
        <f>H6+H11</f>
        <v>0</v>
      </c>
      <c r="I19" s="17">
        <f>I6+I11</f>
        <v>0</v>
      </c>
      <c r="J19" s="17">
        <f>J6+J11</f>
        <v>0</v>
      </c>
      <c r="K19" s="17">
        <f>K6+K11</f>
        <v>0</v>
      </c>
      <c r="L19" s="17">
        <f>L6+L11</f>
        <v>0</v>
      </c>
      <c r="M19" s="17">
        <f>M6+M11</f>
        <v>0</v>
      </c>
      <c r="N19" s="17">
        <f>N6+N11</f>
        <v>0</v>
      </c>
      <c r="O19" s="8">
        <f>SUM(C19:N19)</f>
        <v>64353.330842975207</v>
      </c>
    </row>
    <row r="20" spans="2:15" x14ac:dyDescent="0.25">
      <c r="B20" s="9" t="s">
        <v>54</v>
      </c>
      <c r="C20" s="10">
        <f>C3-C6-C11</f>
        <v>-5814.2150000000001</v>
      </c>
      <c r="D20" s="10">
        <f>D3-D6-D11</f>
        <v>3758.7811570247959</v>
      </c>
      <c r="E20" s="10">
        <f>E3-E6-E11</f>
        <v>10889.103000000003</v>
      </c>
      <c r="F20" s="10">
        <f>F3-F6-F11</f>
        <v>0</v>
      </c>
      <c r="G20" s="10">
        <f>G3-G6-G11</f>
        <v>0</v>
      </c>
      <c r="H20" s="10">
        <f>H3-H6-H11</f>
        <v>0</v>
      </c>
      <c r="I20" s="10">
        <f>I3-I6-I11</f>
        <v>0</v>
      </c>
      <c r="J20" s="10">
        <f>J3-J6-J11</f>
        <v>0</v>
      </c>
      <c r="K20" s="10">
        <f>K3-K6-K11</f>
        <v>0</v>
      </c>
      <c r="L20" s="10">
        <f>L3-L6-L11</f>
        <v>0</v>
      </c>
      <c r="M20" s="10">
        <f>M3-M6-M11</f>
        <v>0</v>
      </c>
      <c r="N20" s="10">
        <f>N3-N6-N11</f>
        <v>0</v>
      </c>
      <c r="O20" s="11">
        <f>SUM(C20:N20)</f>
        <v>8833.6691570247986</v>
      </c>
    </row>
    <row r="21" spans="2:15" x14ac:dyDescent="0.25">
      <c r="B21" s="14"/>
      <c r="C21" s="15">
        <f>C20/C3</f>
        <v>-0.49080513038692314</v>
      </c>
      <c r="D21" s="15">
        <f>D20/D3</f>
        <v>0.14934703680551156</v>
      </c>
      <c r="E21" s="15">
        <f>E20/E3</f>
        <v>0.3010316366356654</v>
      </c>
      <c r="F21" s="15" t="e">
        <f>F20/F3</f>
        <v>#DIV/0!</v>
      </c>
      <c r="G21" s="15" t="e">
        <f>G20/G3</f>
        <v>#DIV/0!</v>
      </c>
      <c r="H21" s="15" t="e">
        <f>H20/H3</f>
        <v>#DIV/0!</v>
      </c>
      <c r="I21" s="15" t="e">
        <f>I20/I3</f>
        <v>#DIV/0!</v>
      </c>
      <c r="J21" s="15" t="e">
        <f>J20/J3</f>
        <v>#DIV/0!</v>
      </c>
      <c r="K21" s="15" t="e">
        <f>K20/K3</f>
        <v>#DIV/0!</v>
      </c>
      <c r="L21" s="15" t="e">
        <f>L20/L3</f>
        <v>#DIV/0!</v>
      </c>
      <c r="M21" s="15" t="e">
        <f>M20/M3</f>
        <v>#DIV/0!</v>
      </c>
      <c r="N21" s="15" t="e">
        <f>N20/N3</f>
        <v>#DIV/0!</v>
      </c>
      <c r="O21" s="13"/>
    </row>
    <row r="22" spans="2:15" ht="7.5" customHeight="1" x14ac:dyDescent="0.25">
      <c r="B22" s="14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3"/>
    </row>
    <row r="23" spans="2:15" x14ac:dyDescent="0.25">
      <c r="B23" s="27" t="s">
        <v>56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>
        <f>SUM(C23:N23)</f>
        <v>0</v>
      </c>
    </row>
    <row r="24" spans="2:15" x14ac:dyDescent="0.25">
      <c r="B24" s="27" t="s">
        <v>67</v>
      </c>
      <c r="C24" s="40">
        <f>SUMIFS(Gastos!$D:$D,Gastos!$B:$B,'Cta Resultados'!C2,Gastos!$H:$H,"gastos financiero")</f>
        <v>1018.66</v>
      </c>
      <c r="D24" s="40">
        <f>SUMIFS(Gastos!$D:$D,Gastos!$B:$B,'Cta Resultados'!D2,Gastos!$H:$H,"gastos financiero")</f>
        <v>955.66</v>
      </c>
      <c r="E24" s="40">
        <f>SUMIFS(Gastos!$D:$D,Gastos!$B:$B,'Cta Resultados'!E2,Gastos!$H:$H,"gastos financiero")</f>
        <v>1846.3899999999999</v>
      </c>
      <c r="F24" s="40">
        <f>SUMIFS(Gastos!$D:$D,Gastos!$B:$B,'Cta Resultados'!F2,Gastos!$H:$H,"gastos financiero")</f>
        <v>0</v>
      </c>
      <c r="G24" s="40">
        <f>SUMIFS(Gastos!$D:$D,Gastos!$B:$B,'Cta Resultados'!G2,Gastos!$H:$H,"gastos financiero")</f>
        <v>0</v>
      </c>
      <c r="H24" s="40">
        <f>SUMIFS(Gastos!$D:$D,Gastos!$B:$B,'Cta Resultados'!H2,Gastos!$H:$H,"gastos financiero")</f>
        <v>0</v>
      </c>
      <c r="I24" s="40">
        <f>SUMIFS(Gastos!$D:$D,Gastos!$B:$B,'Cta Resultados'!I2,Gastos!$H:$H,"gastos financiero")</f>
        <v>0</v>
      </c>
      <c r="J24" s="40">
        <f>SUMIFS(Gastos!$D:$D,Gastos!$B:$B,'Cta Resultados'!J2,Gastos!$H:$H,"gastos financiero")</f>
        <v>0</v>
      </c>
      <c r="K24" s="40">
        <f>SUMIFS(Gastos!$D:$D,Gastos!$B:$B,'Cta Resultados'!K2,Gastos!$H:$H,"gastos financiero")</f>
        <v>0</v>
      </c>
      <c r="L24" s="40">
        <f>SUMIFS(Gastos!$D:$D,Gastos!$B:$B,'Cta Resultados'!L2,Gastos!$H:$H,"gastos financiero")</f>
        <v>0</v>
      </c>
      <c r="M24" s="40">
        <f>SUMIFS(Gastos!$D:$D,Gastos!$B:$B,'Cta Resultados'!M2,Gastos!$H:$H,"gastos financiero")</f>
        <v>0</v>
      </c>
      <c r="N24" s="40">
        <f>SUMIFS(Gastos!$D:$D,Gastos!$B:$B,'Cta Resultados'!N2,Gastos!$H:$H,"gastos financiero")</f>
        <v>0</v>
      </c>
      <c r="O24" s="24">
        <f>SUM(C24:N24)</f>
        <v>3820.71</v>
      </c>
    </row>
    <row r="25" spans="2:15" x14ac:dyDescent="0.25">
      <c r="B25" s="41" t="s">
        <v>57</v>
      </c>
      <c r="C25" s="42">
        <f>C20-C23-C24</f>
        <v>-6832.875</v>
      </c>
      <c r="D25" s="42">
        <f t="shared" ref="D25:N25" si="6">D20-D23-D24</f>
        <v>2803.121157024796</v>
      </c>
      <c r="E25" s="42">
        <f t="shared" si="6"/>
        <v>9042.7130000000034</v>
      </c>
      <c r="F25" s="42">
        <f t="shared" si="6"/>
        <v>0</v>
      </c>
      <c r="G25" s="42">
        <f t="shared" si="6"/>
        <v>0</v>
      </c>
      <c r="H25" s="42">
        <f t="shared" si="6"/>
        <v>0</v>
      </c>
      <c r="I25" s="42">
        <f t="shared" si="6"/>
        <v>0</v>
      </c>
      <c r="J25" s="42">
        <f t="shared" si="6"/>
        <v>0</v>
      </c>
      <c r="K25" s="42">
        <f t="shared" si="6"/>
        <v>0</v>
      </c>
      <c r="L25" s="42">
        <f t="shared" si="6"/>
        <v>0</v>
      </c>
      <c r="M25" s="42">
        <f t="shared" si="6"/>
        <v>0</v>
      </c>
      <c r="N25" s="42">
        <f t="shared" si="6"/>
        <v>0</v>
      </c>
      <c r="O25" s="42">
        <f>SUM(C25:N25)</f>
        <v>5012.9591570247994</v>
      </c>
    </row>
    <row r="26" spans="2:15" x14ac:dyDescent="0.25"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2:15" x14ac:dyDescent="0.25">
      <c r="B27" s="18" t="s">
        <v>68</v>
      </c>
      <c r="C27" s="19">
        <f t="shared" ref="C27:N27" si="7">C25</f>
        <v>-6832.875</v>
      </c>
      <c r="D27" s="19">
        <f t="shared" si="7"/>
        <v>2803.121157024796</v>
      </c>
      <c r="E27" s="19">
        <f t="shared" si="7"/>
        <v>9042.7130000000034</v>
      </c>
      <c r="F27" s="19">
        <f t="shared" si="7"/>
        <v>0</v>
      </c>
      <c r="G27" s="19">
        <f t="shared" si="7"/>
        <v>0</v>
      </c>
      <c r="H27" s="19">
        <f t="shared" si="7"/>
        <v>0</v>
      </c>
      <c r="I27" s="19">
        <f t="shared" si="7"/>
        <v>0</v>
      </c>
      <c r="J27" s="19">
        <f t="shared" si="7"/>
        <v>0</v>
      </c>
      <c r="K27" s="19">
        <f t="shared" si="7"/>
        <v>0</v>
      </c>
      <c r="L27" s="19">
        <f t="shared" si="7"/>
        <v>0</v>
      </c>
      <c r="M27" s="19">
        <f t="shared" si="7"/>
        <v>0</v>
      </c>
      <c r="N27" s="19">
        <f t="shared" si="7"/>
        <v>0</v>
      </c>
      <c r="O27" s="19">
        <f>SUM(C27:N27)</f>
        <v>5012.9591570247994</v>
      </c>
    </row>
    <row r="28" spans="2:15" x14ac:dyDescent="0.25">
      <c r="B28" s="14"/>
      <c r="C28" s="20">
        <f>C27/C3</f>
        <v>-0.5767949938714938</v>
      </c>
      <c r="D28" s="20">
        <f>D27/D3</f>
        <v>0.11137595436384931</v>
      </c>
      <c r="E28" s="20">
        <f>E27/E3</f>
        <v>0.2499877808132229</v>
      </c>
      <c r="F28" s="20" t="e">
        <f>F27/F3</f>
        <v>#DIV/0!</v>
      </c>
      <c r="G28" s="20" t="e">
        <f>G27/G3</f>
        <v>#DIV/0!</v>
      </c>
      <c r="H28" s="20" t="e">
        <f>H27/H3</f>
        <v>#DIV/0!</v>
      </c>
      <c r="I28" s="20" t="e">
        <f>I27/I3</f>
        <v>#DIV/0!</v>
      </c>
      <c r="J28" s="20" t="e">
        <f>J27/J3</f>
        <v>#DIV/0!</v>
      </c>
      <c r="K28" s="20" t="e">
        <f>K27/K3</f>
        <v>#DIV/0!</v>
      </c>
      <c r="L28" s="20" t="e">
        <f>L27/L3</f>
        <v>#DIV/0!</v>
      </c>
      <c r="M28" s="20" t="e">
        <f>M27/M3</f>
        <v>#DIV/0!</v>
      </c>
      <c r="N28" s="20" t="e">
        <f>N27/N3</f>
        <v>#DIV/0!</v>
      </c>
      <c r="O28" s="20">
        <f>O27/O3</f>
        <v>6.8495213043638883E-2</v>
      </c>
    </row>
  </sheetData>
  <conditionalFormatting sqref="C21:N21">
    <cfRule type="cellIs" dxfId="14" priority="7" operator="lessThan">
      <formula>0.2</formula>
    </cfRule>
  </conditionalFormatting>
  <conditionalFormatting sqref="C28:O28">
    <cfRule type="cellIs" dxfId="13" priority="6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388-6050-4821-A5D9-1B0E4BB1BA72}">
  <dimension ref="A1:P28"/>
  <sheetViews>
    <sheetView tabSelected="1" zoomScale="110" zoomScaleNormal="110" workbookViewId="0">
      <selection activeCell="R15" sqref="R15"/>
    </sheetView>
  </sheetViews>
  <sheetFormatPr baseColWidth="10" defaultRowHeight="15" x14ac:dyDescent="0.25"/>
  <cols>
    <col min="1" max="1" width="27" style="58" bestFit="1" customWidth="1"/>
    <col min="2" max="14" width="11.5703125" style="58" customWidth="1"/>
    <col min="15" max="15" width="4" style="58" customWidth="1"/>
    <col min="16" max="16" width="15.7109375" style="58" bestFit="1" customWidth="1"/>
    <col min="17" max="16384" width="11.42578125" style="58"/>
  </cols>
  <sheetData>
    <row r="1" spans="1:16" x14ac:dyDescent="0.25">
      <c r="B1" s="58">
        <v>1</v>
      </c>
      <c r="C1" s="58">
        <v>1</v>
      </c>
      <c r="D1" s="58">
        <v>0</v>
      </c>
      <c r="E1" s="58">
        <v>0</v>
      </c>
      <c r="F1" s="58">
        <v>0</v>
      </c>
      <c r="G1" s="58">
        <v>0</v>
      </c>
      <c r="H1" s="58">
        <v>0</v>
      </c>
      <c r="I1" s="58">
        <v>0</v>
      </c>
      <c r="J1" s="58">
        <v>0</v>
      </c>
      <c r="K1" s="58">
        <v>0</v>
      </c>
      <c r="L1" s="58">
        <v>0</v>
      </c>
      <c r="M1" s="58">
        <v>0</v>
      </c>
    </row>
    <row r="2" spans="1:16" x14ac:dyDescent="0.25">
      <c r="A2" s="61">
        <v>2019</v>
      </c>
      <c r="B2" s="61" t="s">
        <v>27</v>
      </c>
      <c r="C2" s="61" t="s">
        <v>28</v>
      </c>
      <c r="D2" s="61" t="s">
        <v>29</v>
      </c>
      <c r="E2" s="61" t="s">
        <v>30</v>
      </c>
      <c r="F2" s="61" t="s">
        <v>31</v>
      </c>
      <c r="G2" s="61" t="s">
        <v>32</v>
      </c>
      <c r="H2" s="61" t="s">
        <v>33</v>
      </c>
      <c r="I2" s="61" t="s">
        <v>34</v>
      </c>
      <c r="J2" s="61" t="s">
        <v>35</v>
      </c>
      <c r="K2" s="61" t="s">
        <v>36</v>
      </c>
      <c r="L2" s="61" t="s">
        <v>37</v>
      </c>
      <c r="M2" s="61" t="s">
        <v>38</v>
      </c>
      <c r="N2" s="61" t="s">
        <v>5</v>
      </c>
      <c r="P2" s="61" t="s">
        <v>79</v>
      </c>
    </row>
    <row r="3" spans="1:16" x14ac:dyDescent="0.25">
      <c r="A3" s="16" t="s">
        <v>51</v>
      </c>
      <c r="B3" s="65">
        <f>B4</f>
        <v>14334.000000000002</v>
      </c>
      <c r="C3" s="65">
        <f t="shared" ref="C3:M3" si="0">C4</f>
        <v>30453.389999999996</v>
      </c>
      <c r="D3" s="65">
        <f t="shared" si="0"/>
        <v>43768.869999999995</v>
      </c>
      <c r="E3" s="65">
        <f t="shared" si="0"/>
        <v>0</v>
      </c>
      <c r="F3" s="65">
        <f t="shared" si="0"/>
        <v>0</v>
      </c>
      <c r="G3" s="65">
        <f t="shared" si="0"/>
        <v>0</v>
      </c>
      <c r="H3" s="65">
        <f t="shared" si="0"/>
        <v>0</v>
      </c>
      <c r="I3" s="65">
        <f t="shared" si="0"/>
        <v>0</v>
      </c>
      <c r="J3" s="65">
        <f t="shared" si="0"/>
        <v>0</v>
      </c>
      <c r="K3" s="65">
        <f t="shared" si="0"/>
        <v>0</v>
      </c>
      <c r="L3" s="65">
        <f t="shared" si="0"/>
        <v>0</v>
      </c>
      <c r="M3" s="65">
        <f t="shared" si="0"/>
        <v>0</v>
      </c>
      <c r="N3" s="64">
        <f>SUM(B3:M3)</f>
        <v>88556.26</v>
      </c>
      <c r="P3" s="64">
        <f>SUMPRODUCT($B$1:$M$1,B3:M3)</f>
        <v>44787.39</v>
      </c>
    </row>
    <row r="4" spans="1:16" x14ac:dyDescent="0.25">
      <c r="A4" s="25" t="s">
        <v>58</v>
      </c>
      <c r="B4" s="63">
        <f>SUMIFS(Facturas!$F:$F,Facturas!$B:$B,'Cuenta resultados nueva'!B2)</f>
        <v>14334.000000000002</v>
      </c>
      <c r="C4" s="63">
        <f>SUMIFS(Facturas!$F:$F,Facturas!$B:$B,'Cuenta resultados nueva'!C2)</f>
        <v>30453.389999999996</v>
      </c>
      <c r="D4" s="63">
        <f>SUMIFS(Facturas!$F:$F,Facturas!$B:$B,'Cuenta resultados nueva'!D2)</f>
        <v>43768.869999999995</v>
      </c>
      <c r="E4" s="63">
        <f>SUMIFS(Facturas!$F:$F,Facturas!$B:$B,'Cuenta resultados nueva'!E2)</f>
        <v>0</v>
      </c>
      <c r="F4" s="63">
        <f>SUMIFS(Facturas!$F:$F,Facturas!$B:$B,'Cuenta resultados nueva'!F2)</f>
        <v>0</v>
      </c>
      <c r="G4" s="63">
        <f>SUMIFS(Facturas!$F:$F,Facturas!$B:$B,'Cuenta resultados nueva'!G2)</f>
        <v>0</v>
      </c>
      <c r="H4" s="63">
        <f>SUMIFS(Facturas!$F:$F,Facturas!$B:$B,'Cuenta resultados nueva'!H2)</f>
        <v>0</v>
      </c>
      <c r="I4" s="63">
        <f>SUMIFS(Facturas!$F:$F,Facturas!$B:$B,'Cuenta resultados nueva'!I2)</f>
        <v>0</v>
      </c>
      <c r="J4" s="63">
        <f>SUMIFS(Facturas!$F:$F,Facturas!$B:$B,'Cuenta resultados nueva'!J2)</f>
        <v>0</v>
      </c>
      <c r="K4" s="63">
        <f>SUMIFS(Facturas!$F:$F,Facturas!$B:$B,'Cuenta resultados nueva'!K2)</f>
        <v>0</v>
      </c>
      <c r="L4" s="63">
        <f>SUMIFS(Facturas!$F:$F,Facturas!$B:$B,'Cuenta resultados nueva'!L2)</f>
        <v>0</v>
      </c>
      <c r="M4" s="63">
        <f>SUMIFS(Facturas!$F:$F,Facturas!$B:$B,'Cuenta resultados nueva'!M2)</f>
        <v>0</v>
      </c>
      <c r="N4" s="64">
        <f>SUM(B4:M4)</f>
        <v>88556.26</v>
      </c>
      <c r="P4" s="64">
        <f t="shared" ref="P4:P27" si="1">SUMPRODUCT($B$1:$M$1,B4:M4)</f>
        <v>44787.39</v>
      </c>
    </row>
    <row r="5" spans="1:16" x14ac:dyDescent="0.25">
      <c r="A5" s="12"/>
    </row>
    <row r="6" spans="1:16" x14ac:dyDescent="0.25">
      <c r="A6" s="27" t="s">
        <v>52</v>
      </c>
      <c r="B6" s="66">
        <f>SUM(B7:B8)</f>
        <v>12752.045</v>
      </c>
      <c r="C6" s="66">
        <f t="shared" ref="C6:M6" si="2">SUM(C7:C8)</f>
        <v>12208.738842975206</v>
      </c>
      <c r="D6" s="66">
        <f t="shared" si="2"/>
        <v>11813.261999999999</v>
      </c>
      <c r="E6" s="66">
        <f t="shared" si="2"/>
        <v>0</v>
      </c>
      <c r="F6" s="66">
        <f t="shared" si="2"/>
        <v>0</v>
      </c>
      <c r="G6" s="66">
        <f t="shared" si="2"/>
        <v>0</v>
      </c>
      <c r="H6" s="66">
        <f t="shared" si="2"/>
        <v>0</v>
      </c>
      <c r="I6" s="66">
        <f t="shared" si="2"/>
        <v>0</v>
      </c>
      <c r="J6" s="66">
        <f t="shared" si="2"/>
        <v>0</v>
      </c>
      <c r="K6" s="66">
        <f t="shared" si="2"/>
        <v>0</v>
      </c>
      <c r="L6" s="66">
        <f t="shared" si="2"/>
        <v>0</v>
      </c>
      <c r="M6" s="66">
        <f t="shared" si="2"/>
        <v>0</v>
      </c>
      <c r="N6" s="64">
        <f>SUM(B6:M6)</f>
        <v>36774.045842975203</v>
      </c>
      <c r="P6" s="64">
        <f t="shared" si="1"/>
        <v>24960.783842975208</v>
      </c>
    </row>
    <row r="7" spans="1:16" x14ac:dyDescent="0.25">
      <c r="A7" s="25" t="s">
        <v>78</v>
      </c>
      <c r="B7" s="63">
        <f>SUMIFS('Gastos personal'!$Q:$Q,'Gastos personal'!$P:$P,'Cuenta resultados nueva'!B2)</f>
        <v>4752.2</v>
      </c>
      <c r="C7" s="63">
        <f>SUMIFS('Gastos personal'!$Q:$Q,'Gastos personal'!$P:$P,'Cuenta resultados nueva'!C2)</f>
        <v>5061.66</v>
      </c>
      <c r="D7" s="63">
        <f>SUMIFS('Gastos personal'!$Q:$Q,'Gastos personal'!$P:$P,'Cuenta resultados nueva'!D2)</f>
        <v>6298.4699999999993</v>
      </c>
      <c r="E7" s="63">
        <f>SUMIFS('Gastos personal'!$Q:$Q,'Gastos personal'!$P:$P,'Cuenta resultados nueva'!E2)</f>
        <v>0</v>
      </c>
      <c r="F7" s="63">
        <f>SUMIFS('Gastos personal'!$Q:$Q,'Gastos personal'!$P:$P,'Cuenta resultados nueva'!F2)</f>
        <v>0</v>
      </c>
      <c r="G7" s="63">
        <f>SUMIFS('Gastos personal'!$Q:$Q,'Gastos personal'!$P:$P,'Cuenta resultados nueva'!G2)</f>
        <v>0</v>
      </c>
      <c r="H7" s="63">
        <f>SUMIFS('Gastos personal'!$Q:$Q,'Gastos personal'!$P:$P,'Cuenta resultados nueva'!H2)</f>
        <v>0</v>
      </c>
      <c r="I7" s="63">
        <f>SUMIFS('Gastos personal'!$Q:$Q,'Gastos personal'!$P:$P,'Cuenta resultados nueva'!I2)</f>
        <v>0</v>
      </c>
      <c r="J7" s="63">
        <f>SUMIFS('Gastos personal'!$Q:$Q,'Gastos personal'!$P:$P,'Cuenta resultados nueva'!J2)</f>
        <v>0</v>
      </c>
      <c r="K7" s="63">
        <f>SUMIFS('Gastos personal'!$Q:$Q,'Gastos personal'!$P:$P,'Cuenta resultados nueva'!K2)</f>
        <v>0</v>
      </c>
      <c r="L7" s="63">
        <f>SUMIFS('Gastos personal'!$Q:$Q,'Gastos personal'!$P:$P,'Cuenta resultados nueva'!L2)</f>
        <v>0</v>
      </c>
      <c r="M7" s="63">
        <f>SUMIFS('Gastos personal'!$Q:$Q,'Gastos personal'!$P:$P,'Cuenta resultados nueva'!M2)</f>
        <v>0</v>
      </c>
      <c r="N7" s="64">
        <f>SUM(B7:M7)</f>
        <v>16112.33</v>
      </c>
      <c r="P7" s="64">
        <f t="shared" si="1"/>
        <v>9813.86</v>
      </c>
    </row>
    <row r="8" spans="1:16" x14ac:dyDescent="0.25">
      <c r="A8" s="25" t="s">
        <v>75</v>
      </c>
      <c r="B8" s="63">
        <f>Comerciales!B6</f>
        <v>7999.8450000000003</v>
      </c>
      <c r="C8" s="63">
        <f>Comerciales!C6</f>
        <v>7147.0788429752074</v>
      </c>
      <c r="D8" s="63">
        <f>Comerciales!D6</f>
        <v>5514.7919999999995</v>
      </c>
      <c r="E8" s="63">
        <f>Comerciales!E6</f>
        <v>0</v>
      </c>
      <c r="F8" s="63">
        <f>Comerciales!F6</f>
        <v>0</v>
      </c>
      <c r="G8" s="63">
        <f>Comerciales!G6</f>
        <v>0</v>
      </c>
      <c r="H8" s="63">
        <f>Comerciales!H6</f>
        <v>0</v>
      </c>
      <c r="I8" s="63">
        <f>Comerciales!I6</f>
        <v>0</v>
      </c>
      <c r="J8" s="63">
        <f>Comerciales!J6</f>
        <v>0</v>
      </c>
      <c r="K8" s="63">
        <f>Comerciales!K6</f>
        <v>0</v>
      </c>
      <c r="L8" s="63">
        <f>Comerciales!L6</f>
        <v>0</v>
      </c>
      <c r="M8" s="63">
        <f>Comerciales!M6</f>
        <v>0</v>
      </c>
      <c r="N8" s="64">
        <f>SUM(B8:M8)</f>
        <v>20661.715842975209</v>
      </c>
      <c r="P8" s="64">
        <f t="shared" si="1"/>
        <v>15146.923842975208</v>
      </c>
    </row>
    <row r="9" spans="1:16" x14ac:dyDescent="0.25">
      <c r="A9" s="38" t="s">
        <v>65</v>
      </c>
      <c r="B9" s="60">
        <f>IFERROR(B6/B3,"")</f>
        <v>0.88963617971257136</v>
      </c>
      <c r="C9" s="60">
        <f t="shared" ref="C9:M9" si="3">IFERROR(C6/C3,"")</f>
        <v>0.40089917224240745</v>
      </c>
      <c r="D9" s="60">
        <f t="shared" si="3"/>
        <v>0.26990100498367903</v>
      </c>
      <c r="E9" s="60" t="str">
        <f t="shared" si="3"/>
        <v/>
      </c>
      <c r="F9" s="60" t="str">
        <f t="shared" si="3"/>
        <v/>
      </c>
      <c r="G9" s="60" t="str">
        <f t="shared" si="3"/>
        <v/>
      </c>
      <c r="H9" s="60" t="str">
        <f t="shared" si="3"/>
        <v/>
      </c>
      <c r="I9" s="60" t="str">
        <f t="shared" si="3"/>
        <v/>
      </c>
      <c r="J9" s="60" t="str">
        <f t="shared" si="3"/>
        <v/>
      </c>
      <c r="K9" s="60" t="str">
        <f t="shared" si="3"/>
        <v/>
      </c>
      <c r="L9" s="60" t="str">
        <f t="shared" si="3"/>
        <v/>
      </c>
      <c r="M9" s="60" t="str">
        <f t="shared" si="3"/>
        <v/>
      </c>
    </row>
    <row r="10" spans="1:16" x14ac:dyDescent="0.25">
      <c r="A10" s="14"/>
    </row>
    <row r="11" spans="1:16" x14ac:dyDescent="0.25">
      <c r="A11" s="27" t="s">
        <v>53</v>
      </c>
      <c r="B11" s="66">
        <f>SUM(B12:B16)</f>
        <v>5855.29</v>
      </c>
      <c r="C11" s="66">
        <f t="shared" ref="C11:M11" si="4">SUM(C12:C16)</f>
        <v>9915.92</v>
      </c>
      <c r="D11" s="66">
        <f t="shared" si="4"/>
        <v>9248.8799999999992</v>
      </c>
      <c r="E11" s="66">
        <f t="shared" si="4"/>
        <v>0</v>
      </c>
      <c r="F11" s="66">
        <f t="shared" si="4"/>
        <v>0</v>
      </c>
      <c r="G11" s="66">
        <f t="shared" si="4"/>
        <v>0</v>
      </c>
      <c r="H11" s="66">
        <f t="shared" si="4"/>
        <v>0</v>
      </c>
      <c r="I11" s="66">
        <f t="shared" si="4"/>
        <v>0</v>
      </c>
      <c r="J11" s="66">
        <f t="shared" si="4"/>
        <v>0</v>
      </c>
      <c r="K11" s="66">
        <f t="shared" si="4"/>
        <v>0</v>
      </c>
      <c r="L11" s="66">
        <f t="shared" si="4"/>
        <v>0</v>
      </c>
      <c r="M11" s="66">
        <f t="shared" si="4"/>
        <v>0</v>
      </c>
      <c r="N11" s="64">
        <f>SUM(B11:M11)</f>
        <v>25020.089999999997</v>
      </c>
      <c r="P11" s="64">
        <f t="shared" si="1"/>
        <v>15771.21</v>
      </c>
    </row>
    <row r="12" spans="1:16" x14ac:dyDescent="0.25">
      <c r="A12" s="35" t="s">
        <v>61</v>
      </c>
      <c r="B12" s="63">
        <f>SUMIFS(Gastos!$G:$G,Gastos!$H:$H,'Cuenta resultados nueva'!$A$12,Gastos!$B:$B,'Cuenta resultados nueva'!B2)</f>
        <v>3088.55</v>
      </c>
      <c r="C12" s="63">
        <f>SUMIFS(Gastos!$G:$G,Gastos!$H:$H,'Cuenta resultados nueva'!$A$12,Gastos!$B:$B,'Cuenta resultados nueva'!C2)</f>
        <v>2038.7099999999998</v>
      </c>
      <c r="D12" s="63">
        <f>SUMIFS(Gastos!$G:$G,Gastos!$H:$H,'Cuenta resultados nueva'!$A$12,Gastos!$B:$B,'Cuenta resultados nueva'!D2)</f>
        <v>2910.65</v>
      </c>
      <c r="E12" s="63">
        <f>SUMIFS(Gastos!$G:$G,Gastos!$H:$H,'Cuenta resultados nueva'!$A$12,Gastos!$B:$B,'Cuenta resultados nueva'!E2)</f>
        <v>0</v>
      </c>
      <c r="F12" s="63">
        <f>SUMIFS(Gastos!$G:$G,Gastos!$H:$H,'Cuenta resultados nueva'!$A$12,Gastos!$B:$B,'Cuenta resultados nueva'!F2)</f>
        <v>0</v>
      </c>
      <c r="G12" s="63">
        <f>SUMIFS(Gastos!$G:$G,Gastos!$H:$H,'Cuenta resultados nueva'!$A$12,Gastos!$B:$B,'Cuenta resultados nueva'!G2)</f>
        <v>0</v>
      </c>
      <c r="H12" s="63">
        <f>SUMIFS(Gastos!$G:$G,Gastos!$H:$H,'Cuenta resultados nueva'!$A$12,Gastos!$B:$B,'Cuenta resultados nueva'!H2)</f>
        <v>0</v>
      </c>
      <c r="I12" s="63">
        <f>SUMIFS(Gastos!$G:$G,Gastos!$H:$H,'Cuenta resultados nueva'!$A$12,Gastos!$B:$B,'Cuenta resultados nueva'!I2)</f>
        <v>0</v>
      </c>
      <c r="J12" s="63">
        <f>SUMIFS(Gastos!$G:$G,Gastos!$H:$H,'Cuenta resultados nueva'!$A$12,Gastos!$B:$B,'Cuenta resultados nueva'!J2)</f>
        <v>0</v>
      </c>
      <c r="K12" s="63">
        <f>SUMIFS(Gastos!$G:$G,Gastos!$H:$H,'Cuenta resultados nueva'!$A$12,Gastos!$B:$B,'Cuenta resultados nueva'!K2)</f>
        <v>0</v>
      </c>
      <c r="L12" s="63">
        <f>SUMIFS(Gastos!$G:$G,Gastos!$H:$H,'Cuenta resultados nueva'!$A$12,Gastos!$B:$B,'Cuenta resultados nueva'!L2)</f>
        <v>0</v>
      </c>
      <c r="M12" s="63">
        <f>SUMIFS(Gastos!$G:$G,Gastos!$H:$H,'Cuenta resultados nueva'!$A$12,Gastos!$B:$B,'Cuenta resultados nueva'!M2)</f>
        <v>0</v>
      </c>
      <c r="N12" s="64">
        <f>SUM(B12:M12)</f>
        <v>8037.91</v>
      </c>
      <c r="P12" s="64">
        <f t="shared" si="1"/>
        <v>5127.26</v>
      </c>
    </row>
    <row r="13" spans="1:16" x14ac:dyDescent="0.25">
      <c r="A13" s="35" t="s">
        <v>62</v>
      </c>
      <c r="B13" s="63">
        <f>SUMIFS(Gastos!$G:$G,Gastos!$H:$H,'Cuenta resultados nueva'!$A$13,Gastos!$B:$B,'Cuenta resultados nueva'!B2)</f>
        <v>2017.35</v>
      </c>
      <c r="C13" s="63">
        <f>SUMIFS(Gastos!$G:$G,Gastos!$H:$H,'Cuenta resultados nueva'!$A$13,Gastos!$B:$B,'Cuenta resultados nueva'!C2)</f>
        <v>2728.92</v>
      </c>
      <c r="D13" s="63">
        <f>SUMIFS(Gastos!$G:$G,Gastos!$H:$H,'Cuenta resultados nueva'!$A$13,Gastos!$B:$B,'Cuenta resultados nueva'!D2)</f>
        <v>4517.16</v>
      </c>
      <c r="E13" s="63">
        <f>SUMIFS(Gastos!$G:$G,Gastos!$H:$H,'Cuenta resultados nueva'!$A$13,Gastos!$B:$B,'Cuenta resultados nueva'!E2)</f>
        <v>0</v>
      </c>
      <c r="F13" s="63">
        <f>SUMIFS(Gastos!$G:$G,Gastos!$H:$H,'Cuenta resultados nueva'!$A$13,Gastos!$B:$B,'Cuenta resultados nueva'!F2)</f>
        <v>0</v>
      </c>
      <c r="G13" s="63">
        <f>SUMIFS(Gastos!$G:$G,Gastos!$H:$H,'Cuenta resultados nueva'!$A$13,Gastos!$B:$B,'Cuenta resultados nueva'!G2)</f>
        <v>0</v>
      </c>
      <c r="H13" s="63">
        <f>SUMIFS(Gastos!$G:$G,Gastos!$H:$H,'Cuenta resultados nueva'!$A$13,Gastos!$B:$B,'Cuenta resultados nueva'!H2)</f>
        <v>0</v>
      </c>
      <c r="I13" s="63">
        <f>SUMIFS(Gastos!$G:$G,Gastos!$H:$H,'Cuenta resultados nueva'!$A$13,Gastos!$B:$B,'Cuenta resultados nueva'!I2)</f>
        <v>0</v>
      </c>
      <c r="J13" s="63">
        <f>SUMIFS(Gastos!$G:$G,Gastos!$H:$H,'Cuenta resultados nueva'!$A$13,Gastos!$B:$B,'Cuenta resultados nueva'!J2)</f>
        <v>0</v>
      </c>
      <c r="K13" s="63">
        <f>SUMIFS(Gastos!$G:$G,Gastos!$H:$H,'Cuenta resultados nueva'!$A$13,Gastos!$B:$B,'Cuenta resultados nueva'!K2)</f>
        <v>0</v>
      </c>
      <c r="L13" s="63">
        <f>SUMIFS(Gastos!$G:$G,Gastos!$H:$H,'Cuenta resultados nueva'!$A$13,Gastos!$B:$B,'Cuenta resultados nueva'!L2)</f>
        <v>0</v>
      </c>
      <c r="M13" s="63">
        <f>SUMIFS(Gastos!$G:$G,Gastos!$H:$H,'Cuenta resultados nueva'!$A$13,Gastos!$B:$B,'Cuenta resultados nueva'!M2)</f>
        <v>0</v>
      </c>
      <c r="N13" s="64">
        <f>SUM(B13:M13)</f>
        <v>9263.43</v>
      </c>
      <c r="P13" s="64">
        <f t="shared" si="1"/>
        <v>4746.2700000000004</v>
      </c>
    </row>
    <row r="14" spans="1:16" x14ac:dyDescent="0.25">
      <c r="A14" s="35" t="s">
        <v>63</v>
      </c>
      <c r="B14" s="63">
        <f>SUMIFS(Gastos!$G:$G,Gastos!$H:$H,'Cuenta resultados nueva'!$A$14,Gastos!$B:$B,'Cuenta resultados nueva'!B2)</f>
        <v>628.39</v>
      </c>
      <c r="C14" s="63">
        <f>SUMIFS(Gastos!$G:$G,Gastos!$H:$H,'Cuenta resultados nueva'!$A$14,Gastos!$B:$B,'Cuenta resultados nueva'!C2)</f>
        <v>4228.6900000000005</v>
      </c>
      <c r="D14" s="63">
        <f>SUMIFS(Gastos!$G:$G,Gastos!$H:$H,'Cuenta resultados nueva'!$A$14,Gastos!$B:$B,'Cuenta resultados nueva'!D2)</f>
        <v>701.82</v>
      </c>
      <c r="E14" s="63">
        <f>SUMIFS(Gastos!$G:$G,Gastos!$H:$H,'Cuenta resultados nueva'!$A$14,Gastos!$B:$B,'Cuenta resultados nueva'!E2)</f>
        <v>0</v>
      </c>
      <c r="F14" s="63">
        <f>SUMIFS(Gastos!$G:$G,Gastos!$H:$H,'Cuenta resultados nueva'!$A$14,Gastos!$B:$B,'Cuenta resultados nueva'!F2)</f>
        <v>0</v>
      </c>
      <c r="G14" s="63">
        <f>SUMIFS(Gastos!$G:$G,Gastos!$H:$H,'Cuenta resultados nueva'!$A$14,Gastos!$B:$B,'Cuenta resultados nueva'!G2)</f>
        <v>0</v>
      </c>
      <c r="H14" s="63">
        <f>SUMIFS(Gastos!$G:$G,Gastos!$H:$H,'Cuenta resultados nueva'!$A$14,Gastos!$B:$B,'Cuenta resultados nueva'!H2)</f>
        <v>0</v>
      </c>
      <c r="I14" s="63">
        <f>SUMIFS(Gastos!$G:$G,Gastos!$H:$H,'Cuenta resultados nueva'!$A$14,Gastos!$B:$B,'Cuenta resultados nueva'!I2)</f>
        <v>0</v>
      </c>
      <c r="J14" s="63">
        <f>SUMIFS(Gastos!$G:$G,Gastos!$H:$H,'Cuenta resultados nueva'!$A$14,Gastos!$B:$B,'Cuenta resultados nueva'!J2)</f>
        <v>0</v>
      </c>
      <c r="K14" s="63">
        <f>SUMIFS(Gastos!$G:$G,Gastos!$H:$H,'Cuenta resultados nueva'!$A$14,Gastos!$B:$B,'Cuenta resultados nueva'!K2)</f>
        <v>0</v>
      </c>
      <c r="L14" s="63">
        <f>SUMIFS(Gastos!$G:$G,Gastos!$H:$H,'Cuenta resultados nueva'!$A$14,Gastos!$B:$B,'Cuenta resultados nueva'!L2)</f>
        <v>0</v>
      </c>
      <c r="M14" s="63">
        <f>SUMIFS(Gastos!$G:$G,Gastos!$H:$H,'Cuenta resultados nueva'!$A$14,Gastos!$B:$B,'Cuenta resultados nueva'!M2)</f>
        <v>0</v>
      </c>
      <c r="N14" s="64">
        <f>SUM(B14:M14)</f>
        <v>5558.9000000000005</v>
      </c>
      <c r="P14" s="64">
        <f t="shared" si="1"/>
        <v>4857.0800000000008</v>
      </c>
    </row>
    <row r="15" spans="1:16" x14ac:dyDescent="0.25">
      <c r="A15" s="37" t="s">
        <v>64</v>
      </c>
      <c r="B15" s="63">
        <f>SUMIFS(Gastos!$G:$G,Gastos!$H:$H,'Cuenta resultados nueva'!$A$15,Gastos!$B:$B,'Cuenta resultados nueva'!B2)</f>
        <v>121</v>
      </c>
      <c r="C15" s="63">
        <f>SUMIFS(Gastos!$G:$G,Gastos!$H:$H,'Cuenta resultados nueva'!$A$15,Gastos!$B:$B,'Cuenta resultados nueva'!C2)</f>
        <v>919.6</v>
      </c>
      <c r="D15" s="63">
        <f>SUMIFS(Gastos!$G:$G,Gastos!$H:$H,'Cuenta resultados nueva'!$A$15,Gastos!$B:$B,'Cuenta resultados nueva'!D2)</f>
        <v>1119.25</v>
      </c>
      <c r="E15" s="63">
        <f>SUMIFS(Gastos!$G:$G,Gastos!$H:$H,'Cuenta resultados nueva'!$A$15,Gastos!$B:$B,'Cuenta resultados nueva'!E2)</f>
        <v>0</v>
      </c>
      <c r="F15" s="63">
        <f>SUMIFS(Gastos!$G:$G,Gastos!$H:$H,'Cuenta resultados nueva'!$A$15,Gastos!$B:$B,'Cuenta resultados nueva'!F2)</f>
        <v>0</v>
      </c>
      <c r="G15" s="63">
        <f>SUMIFS(Gastos!$G:$G,Gastos!$H:$H,'Cuenta resultados nueva'!$A$15,Gastos!$B:$B,'Cuenta resultados nueva'!G2)</f>
        <v>0</v>
      </c>
      <c r="H15" s="63">
        <f>SUMIFS(Gastos!$G:$G,Gastos!$H:$H,'Cuenta resultados nueva'!$A$15,Gastos!$B:$B,'Cuenta resultados nueva'!H2)</f>
        <v>0</v>
      </c>
      <c r="I15" s="63">
        <f>SUMIFS(Gastos!$G:$G,Gastos!$H:$H,'Cuenta resultados nueva'!$A$15,Gastos!$B:$B,'Cuenta resultados nueva'!I2)</f>
        <v>0</v>
      </c>
      <c r="J15" s="63">
        <f>SUMIFS(Gastos!$G:$G,Gastos!$H:$H,'Cuenta resultados nueva'!$A$15,Gastos!$B:$B,'Cuenta resultados nueva'!J2)</f>
        <v>0</v>
      </c>
      <c r="K15" s="63">
        <f>SUMIFS(Gastos!$G:$G,Gastos!$H:$H,'Cuenta resultados nueva'!$A$15,Gastos!$B:$B,'Cuenta resultados nueva'!K2)</f>
        <v>0</v>
      </c>
      <c r="L15" s="63">
        <f>SUMIFS(Gastos!$G:$G,Gastos!$H:$H,'Cuenta resultados nueva'!$A$15,Gastos!$B:$B,'Cuenta resultados nueva'!L2)</f>
        <v>0</v>
      </c>
      <c r="M15" s="63">
        <f>SUMIFS(Gastos!$G:$G,Gastos!$H:$H,'Cuenta resultados nueva'!$A$15,Gastos!$B:$B,'Cuenta resultados nueva'!M2)</f>
        <v>0</v>
      </c>
      <c r="N15" s="64">
        <f>SUM(B15:M15)</f>
        <v>2159.85</v>
      </c>
      <c r="P15" s="64">
        <f t="shared" si="1"/>
        <v>1040.5999999999999</v>
      </c>
    </row>
    <row r="16" spans="1:16" x14ac:dyDescent="0.25">
      <c r="A16" s="35" t="s">
        <v>69</v>
      </c>
      <c r="B16" s="63">
        <f>SUMIFS(Gastos!$G:$G,Gastos!$H:$H,'Cuenta resultados nueva'!$A$16,Gastos!$B:$B,'Cuenta resultados nueva'!B2)</f>
        <v>0</v>
      </c>
      <c r="C16" s="63">
        <f>SUMIFS(Gastos!$G:$G,Gastos!$H:$H,'Cuenta resultados nueva'!$A$16,Gastos!$B:$B,'Cuenta resultados nueva'!C2)</f>
        <v>0</v>
      </c>
      <c r="D16" s="63">
        <f>SUMIFS(Gastos!$G:$G,Gastos!$H:$H,'Cuenta resultados nueva'!$A$16,Gastos!$B:$B,'Cuenta resultados nueva'!D2)</f>
        <v>0</v>
      </c>
      <c r="E16" s="63">
        <f>SUMIFS(Gastos!$G:$G,Gastos!$H:$H,'Cuenta resultados nueva'!$A$16,Gastos!$B:$B,'Cuenta resultados nueva'!E2)</f>
        <v>0</v>
      </c>
      <c r="F16" s="63">
        <f>SUMIFS(Gastos!$G:$G,Gastos!$H:$H,'Cuenta resultados nueva'!$A$16,Gastos!$B:$B,'Cuenta resultados nueva'!F2)</f>
        <v>0</v>
      </c>
      <c r="G16" s="63">
        <f>SUMIFS(Gastos!$G:$G,Gastos!$H:$H,'Cuenta resultados nueva'!$A$16,Gastos!$B:$B,'Cuenta resultados nueva'!G2)</f>
        <v>0</v>
      </c>
      <c r="H16" s="63">
        <f>SUMIFS(Gastos!$G:$G,Gastos!$H:$H,'Cuenta resultados nueva'!$A$16,Gastos!$B:$B,'Cuenta resultados nueva'!H2)</f>
        <v>0</v>
      </c>
      <c r="I16" s="63">
        <f>SUMIFS(Gastos!$G:$G,Gastos!$H:$H,'Cuenta resultados nueva'!$A$16,Gastos!$B:$B,'Cuenta resultados nueva'!I2)</f>
        <v>0</v>
      </c>
      <c r="J16" s="63">
        <f>SUMIFS(Gastos!$G:$G,Gastos!$H:$H,'Cuenta resultados nueva'!$A$16,Gastos!$B:$B,'Cuenta resultados nueva'!J2)</f>
        <v>0</v>
      </c>
      <c r="K16" s="63">
        <f>SUMIFS(Gastos!$G:$G,Gastos!$H:$H,'Cuenta resultados nueva'!$A$16,Gastos!$B:$B,'Cuenta resultados nueva'!K2)</f>
        <v>0</v>
      </c>
      <c r="L16" s="63">
        <f>SUMIFS(Gastos!$G:$G,Gastos!$H:$H,'Cuenta resultados nueva'!$A$16,Gastos!$B:$B,'Cuenta resultados nueva'!L2)</f>
        <v>0</v>
      </c>
      <c r="M16" s="63">
        <f>SUMIFS(Gastos!$G:$G,Gastos!$H:$H,'Cuenta resultados nueva'!$A$16,Gastos!$B:$B,'Cuenta resultados nueva'!M2)</f>
        <v>0</v>
      </c>
      <c r="N16" s="64">
        <f>SUM(B16:M16)</f>
        <v>0</v>
      </c>
      <c r="P16" s="64">
        <f t="shared" si="1"/>
        <v>0</v>
      </c>
    </row>
    <row r="17" spans="1:16" x14ac:dyDescent="0.25">
      <c r="A17" s="38" t="s">
        <v>66</v>
      </c>
      <c r="B17" s="60">
        <f>IFERROR(B11/B3,"")</f>
        <v>0.40848960513464483</v>
      </c>
      <c r="C17" s="60">
        <f t="shared" ref="C17:M17" si="5">IFERROR(C11/C3,"")</f>
        <v>0.32560972686456258</v>
      </c>
      <c r="D17" s="60">
        <f t="shared" si="5"/>
        <v>0.21131182961771688</v>
      </c>
      <c r="E17" s="60" t="str">
        <f t="shared" si="5"/>
        <v/>
      </c>
      <c r="F17" s="60" t="str">
        <f t="shared" si="5"/>
        <v/>
      </c>
      <c r="G17" s="60" t="str">
        <f t="shared" si="5"/>
        <v/>
      </c>
      <c r="H17" s="60" t="str">
        <f t="shared" si="5"/>
        <v/>
      </c>
      <c r="I17" s="60" t="str">
        <f t="shared" si="5"/>
        <v/>
      </c>
      <c r="J17" s="60" t="str">
        <f t="shared" si="5"/>
        <v/>
      </c>
      <c r="K17" s="60" t="str">
        <f t="shared" si="5"/>
        <v/>
      </c>
      <c r="L17" s="60" t="str">
        <f t="shared" si="5"/>
        <v/>
      </c>
      <c r="M17" s="60" t="str">
        <f t="shared" si="5"/>
        <v/>
      </c>
    </row>
    <row r="18" spans="1:16" x14ac:dyDescent="0.25">
      <c r="A18" s="14"/>
    </row>
    <row r="19" spans="1:16" x14ac:dyDescent="0.25">
      <c r="A19" s="16" t="s">
        <v>55</v>
      </c>
      <c r="B19" s="65">
        <f>B11+B6</f>
        <v>18607.334999999999</v>
      </c>
      <c r="C19" s="65">
        <f t="shared" ref="C19:M19" si="6">C11+C6</f>
        <v>22124.658842975208</v>
      </c>
      <c r="D19" s="65">
        <f t="shared" si="6"/>
        <v>21062.142</v>
      </c>
      <c r="E19" s="65">
        <f t="shared" si="6"/>
        <v>0</v>
      </c>
      <c r="F19" s="65">
        <f t="shared" si="6"/>
        <v>0</v>
      </c>
      <c r="G19" s="65">
        <f t="shared" si="6"/>
        <v>0</v>
      </c>
      <c r="H19" s="65">
        <f t="shared" si="6"/>
        <v>0</v>
      </c>
      <c r="I19" s="65">
        <f t="shared" si="6"/>
        <v>0</v>
      </c>
      <c r="J19" s="65">
        <f t="shared" si="6"/>
        <v>0</v>
      </c>
      <c r="K19" s="65">
        <f t="shared" si="6"/>
        <v>0</v>
      </c>
      <c r="L19" s="65">
        <f t="shared" si="6"/>
        <v>0</v>
      </c>
      <c r="M19" s="65">
        <f t="shared" si="6"/>
        <v>0</v>
      </c>
      <c r="N19" s="64">
        <f>SUM(B19:M19)</f>
        <v>61794.135842975207</v>
      </c>
      <c r="P19" s="64">
        <f t="shared" si="1"/>
        <v>40731.993842975207</v>
      </c>
    </row>
    <row r="20" spans="1:16" x14ac:dyDescent="0.25">
      <c r="A20" s="41" t="s">
        <v>54</v>
      </c>
      <c r="B20" s="62">
        <f>B3-B19</f>
        <v>-4273.3349999999973</v>
      </c>
      <c r="C20" s="62">
        <f t="shared" ref="C20:M20" si="7">C3-C19</f>
        <v>8328.7311570247875</v>
      </c>
      <c r="D20" s="62">
        <f t="shared" si="7"/>
        <v>22706.727999999996</v>
      </c>
      <c r="E20" s="62">
        <f t="shared" si="7"/>
        <v>0</v>
      </c>
      <c r="F20" s="62">
        <f t="shared" si="7"/>
        <v>0</v>
      </c>
      <c r="G20" s="62">
        <f t="shared" si="7"/>
        <v>0</v>
      </c>
      <c r="H20" s="62">
        <f t="shared" si="7"/>
        <v>0</v>
      </c>
      <c r="I20" s="62">
        <f t="shared" si="7"/>
        <v>0</v>
      </c>
      <c r="J20" s="62">
        <f t="shared" si="7"/>
        <v>0</v>
      </c>
      <c r="K20" s="62">
        <f t="shared" si="7"/>
        <v>0</v>
      </c>
      <c r="L20" s="62">
        <f t="shared" si="7"/>
        <v>0</v>
      </c>
      <c r="M20" s="62">
        <f t="shared" si="7"/>
        <v>0</v>
      </c>
      <c r="N20" s="64">
        <f>SUM(B20:M20)</f>
        <v>26762.124157024788</v>
      </c>
      <c r="P20" s="64">
        <f t="shared" si="1"/>
        <v>4055.3961570247902</v>
      </c>
    </row>
    <row r="21" spans="1:16" x14ac:dyDescent="0.25">
      <c r="A21" s="14"/>
    </row>
    <row r="22" spans="1:16" x14ac:dyDescent="0.25">
      <c r="A22" s="14"/>
    </row>
    <row r="23" spans="1:16" x14ac:dyDescent="0.25">
      <c r="A23" s="27" t="s">
        <v>56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4">
        <f>SUM(B23:M23)</f>
        <v>0</v>
      </c>
      <c r="P23" s="64">
        <f t="shared" si="1"/>
        <v>0</v>
      </c>
    </row>
    <row r="24" spans="1:16" x14ac:dyDescent="0.25">
      <c r="A24" s="27" t="s">
        <v>67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4">
        <f>SUM(B24:M24)</f>
        <v>0</v>
      </c>
      <c r="P24" s="64">
        <f t="shared" si="1"/>
        <v>0</v>
      </c>
    </row>
    <row r="25" spans="1:16" x14ac:dyDescent="0.25">
      <c r="A25" s="41" t="s">
        <v>57</v>
      </c>
      <c r="B25" s="62">
        <f>B20</f>
        <v>-4273.3349999999973</v>
      </c>
      <c r="C25" s="62">
        <f t="shared" ref="C25:M25" si="8">C20</f>
        <v>8328.7311570247875</v>
      </c>
      <c r="D25" s="62">
        <f t="shared" si="8"/>
        <v>22706.727999999996</v>
      </c>
      <c r="E25" s="62">
        <f t="shared" si="8"/>
        <v>0</v>
      </c>
      <c r="F25" s="62">
        <f t="shared" si="8"/>
        <v>0</v>
      </c>
      <c r="G25" s="62">
        <f t="shared" si="8"/>
        <v>0</v>
      </c>
      <c r="H25" s="62">
        <f t="shared" si="8"/>
        <v>0</v>
      </c>
      <c r="I25" s="62">
        <f t="shared" si="8"/>
        <v>0</v>
      </c>
      <c r="J25" s="62">
        <f t="shared" si="8"/>
        <v>0</v>
      </c>
      <c r="K25" s="62">
        <f t="shared" si="8"/>
        <v>0</v>
      </c>
      <c r="L25" s="62">
        <f t="shared" si="8"/>
        <v>0</v>
      </c>
      <c r="M25" s="62">
        <f t="shared" si="8"/>
        <v>0</v>
      </c>
      <c r="N25" s="64">
        <f>SUM(B25:M25)</f>
        <v>26762.124157024788</v>
      </c>
      <c r="P25" s="64">
        <f t="shared" si="1"/>
        <v>4055.3961570247902</v>
      </c>
    </row>
    <row r="26" spans="1:16" x14ac:dyDescent="0.25">
      <c r="A26" s="12"/>
    </row>
    <row r="27" spans="1:16" x14ac:dyDescent="0.25">
      <c r="A27" s="67" t="s">
        <v>68</v>
      </c>
      <c r="B27" s="68">
        <f>B25</f>
        <v>-4273.3349999999973</v>
      </c>
      <c r="C27" s="68">
        <f t="shared" ref="C27:M27" si="9">C25</f>
        <v>8328.7311570247875</v>
      </c>
      <c r="D27" s="68">
        <f t="shared" si="9"/>
        <v>22706.727999999996</v>
      </c>
      <c r="E27" s="68">
        <f t="shared" si="9"/>
        <v>0</v>
      </c>
      <c r="F27" s="68">
        <f t="shared" si="9"/>
        <v>0</v>
      </c>
      <c r="G27" s="68">
        <f t="shared" si="9"/>
        <v>0</v>
      </c>
      <c r="H27" s="68">
        <f t="shared" si="9"/>
        <v>0</v>
      </c>
      <c r="I27" s="68">
        <f t="shared" si="9"/>
        <v>0</v>
      </c>
      <c r="J27" s="68">
        <f t="shared" si="9"/>
        <v>0</v>
      </c>
      <c r="K27" s="68">
        <f t="shared" si="9"/>
        <v>0</v>
      </c>
      <c r="L27" s="68">
        <f t="shared" si="9"/>
        <v>0</v>
      </c>
      <c r="M27" s="68">
        <f t="shared" si="9"/>
        <v>0</v>
      </c>
      <c r="N27" s="64">
        <f>SUM(B27:M27)</f>
        <v>26762.124157024788</v>
      </c>
      <c r="P27" s="64">
        <f t="shared" si="1"/>
        <v>4055.3961570247902</v>
      </c>
    </row>
    <row r="28" spans="1:16" x14ac:dyDescent="0.25">
      <c r="A28" s="14"/>
      <c r="B28" s="60">
        <f>IFERROR(B27/B3,"")</f>
        <v>-0.29812578484721619</v>
      </c>
      <c r="C28" s="60">
        <f t="shared" ref="C28:M28" si="10">IFERROR(C27/C3,"")</f>
        <v>0.27349110089302991</v>
      </c>
      <c r="D28" s="60">
        <f t="shared" si="10"/>
        <v>0.51878716539860403</v>
      </c>
      <c r="E28" s="60" t="str">
        <f t="shared" si="10"/>
        <v/>
      </c>
      <c r="F28" s="60" t="str">
        <f t="shared" si="10"/>
        <v/>
      </c>
      <c r="G28" s="60" t="str">
        <f t="shared" si="10"/>
        <v/>
      </c>
      <c r="H28" s="60" t="str">
        <f t="shared" si="10"/>
        <v/>
      </c>
      <c r="I28" s="60" t="str">
        <f t="shared" si="10"/>
        <v/>
      </c>
      <c r="J28" s="60" t="str">
        <f t="shared" si="10"/>
        <v/>
      </c>
      <c r="K28" s="60" t="str">
        <f t="shared" si="10"/>
        <v/>
      </c>
      <c r="L28" s="60" t="str">
        <f t="shared" si="10"/>
        <v/>
      </c>
      <c r="M28" s="60" t="str">
        <f t="shared" si="10"/>
        <v/>
      </c>
    </row>
  </sheetData>
  <conditionalFormatting sqref="B27:M27">
    <cfRule type="cellIs" dxfId="9" priority="4" operator="lessThan">
      <formula>0</formula>
    </cfRule>
  </conditionalFormatting>
  <conditionalFormatting sqref="B28:M28">
    <cfRule type="cellIs" dxfId="3" priority="3" operator="greaterThan">
      <formula>0.3</formula>
    </cfRule>
    <cfRule type="cellIs" dxfId="4" priority="2" operator="lessThan">
      <formula>0</formula>
    </cfRule>
    <cfRule type="cellIs" dxfId="5" priority="1" operator="between">
      <formula>0</formula>
      <formula>0.3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dimension ref="A1:I632"/>
  <sheetViews>
    <sheetView zoomScale="90" zoomScaleNormal="90" workbookViewId="0">
      <selection activeCell="I2" sqref="I2:J3"/>
    </sheetView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44.42578125" bestFit="1" customWidth="1"/>
    <col min="4" max="4" width="19.7109375" bestFit="1" customWidth="1"/>
    <col min="5" max="6" width="9" bestFit="1" customWidth="1"/>
    <col min="8" max="9" width="12" bestFit="1" customWidth="1"/>
    <col min="10" max="12" width="9" bestFit="1" customWidth="1"/>
    <col min="13" max="13" width="10.7109375" bestFit="1" customWidth="1"/>
    <col min="14" max="14" width="9" bestFit="1" customWidth="1"/>
    <col min="15" max="15" width="10.28515625" bestFit="1" customWidth="1"/>
    <col min="16" max="16" width="9.42578125" bestFit="1" customWidth="1"/>
    <col min="17" max="17" width="12" bestFit="1" customWidth="1"/>
  </cols>
  <sheetData>
    <row r="1" spans="1:9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</row>
    <row r="2" spans="1:9" x14ac:dyDescent="0.25">
      <c r="A2" t="s">
        <v>7</v>
      </c>
      <c r="B2" t="s">
        <v>27</v>
      </c>
      <c r="D2">
        <v>100</v>
      </c>
      <c r="E2">
        <v>21</v>
      </c>
      <c r="F2">
        <f>D2+E2</f>
        <v>121</v>
      </c>
      <c r="I2" s="59"/>
    </row>
    <row r="3" spans="1:9" x14ac:dyDescent="0.25">
      <c r="A3" t="s">
        <v>7</v>
      </c>
      <c r="B3" t="s">
        <v>27</v>
      </c>
      <c r="D3">
        <v>150</v>
      </c>
      <c r="E3">
        <v>31.5</v>
      </c>
      <c r="F3">
        <f t="shared" ref="F3:F66" si="0">D3+E3</f>
        <v>181.5</v>
      </c>
      <c r="I3" s="59"/>
    </row>
    <row r="4" spans="1:9" x14ac:dyDescent="0.25">
      <c r="A4" t="s">
        <v>7</v>
      </c>
      <c r="B4" t="s">
        <v>27</v>
      </c>
      <c r="D4">
        <v>100</v>
      </c>
      <c r="E4">
        <v>21</v>
      </c>
      <c r="F4">
        <f t="shared" si="0"/>
        <v>121</v>
      </c>
    </row>
    <row r="5" spans="1:9" x14ac:dyDescent="0.25">
      <c r="A5" t="s">
        <v>7</v>
      </c>
      <c r="B5" t="s">
        <v>27</v>
      </c>
      <c r="D5">
        <v>80</v>
      </c>
      <c r="E5">
        <v>16.8</v>
      </c>
      <c r="F5">
        <f t="shared" si="0"/>
        <v>96.8</v>
      </c>
    </row>
    <row r="6" spans="1:9" x14ac:dyDescent="0.25">
      <c r="A6" t="s">
        <v>7</v>
      </c>
      <c r="B6" t="s">
        <v>27</v>
      </c>
      <c r="D6">
        <v>150</v>
      </c>
      <c r="E6">
        <v>31.5</v>
      </c>
      <c r="F6">
        <f t="shared" si="0"/>
        <v>181.5</v>
      </c>
    </row>
    <row r="7" spans="1:9" x14ac:dyDescent="0.25">
      <c r="A7" t="s">
        <v>7</v>
      </c>
      <c r="B7" t="s">
        <v>27</v>
      </c>
      <c r="D7">
        <v>100</v>
      </c>
      <c r="E7">
        <v>21</v>
      </c>
      <c r="F7">
        <f t="shared" si="0"/>
        <v>121</v>
      </c>
    </row>
    <row r="8" spans="1:9" x14ac:dyDescent="0.25">
      <c r="A8" t="s">
        <v>7</v>
      </c>
      <c r="B8" t="s">
        <v>27</v>
      </c>
      <c r="D8">
        <v>150</v>
      </c>
      <c r="E8">
        <v>31.5</v>
      </c>
      <c r="F8">
        <f t="shared" si="0"/>
        <v>181.5</v>
      </c>
    </row>
    <row r="9" spans="1:9" x14ac:dyDescent="0.25">
      <c r="A9" t="s">
        <v>7</v>
      </c>
      <c r="B9" t="s">
        <v>27</v>
      </c>
      <c r="D9">
        <v>150</v>
      </c>
      <c r="E9">
        <v>31.5</v>
      </c>
      <c r="F9">
        <f t="shared" si="0"/>
        <v>181.5</v>
      </c>
    </row>
    <row r="10" spans="1:9" x14ac:dyDescent="0.25">
      <c r="A10" t="s">
        <v>7</v>
      </c>
      <c r="B10" t="s">
        <v>27</v>
      </c>
      <c r="D10">
        <v>150</v>
      </c>
      <c r="E10">
        <v>31.5</v>
      </c>
      <c r="F10">
        <f t="shared" si="0"/>
        <v>181.5</v>
      </c>
    </row>
    <row r="11" spans="1:9" x14ac:dyDescent="0.25">
      <c r="A11" t="s">
        <v>7</v>
      </c>
      <c r="B11" t="s">
        <v>27</v>
      </c>
      <c r="D11">
        <v>150</v>
      </c>
      <c r="E11">
        <v>31.5</v>
      </c>
      <c r="F11">
        <f t="shared" si="0"/>
        <v>181.5</v>
      </c>
    </row>
    <row r="12" spans="1:9" x14ac:dyDescent="0.25">
      <c r="A12" t="s">
        <v>7</v>
      </c>
      <c r="B12" t="s">
        <v>27</v>
      </c>
      <c r="D12">
        <v>80</v>
      </c>
      <c r="E12">
        <v>16.8</v>
      </c>
      <c r="F12">
        <f t="shared" si="0"/>
        <v>96.8</v>
      </c>
    </row>
    <row r="13" spans="1:9" x14ac:dyDescent="0.25">
      <c r="A13" t="s">
        <v>6</v>
      </c>
      <c r="B13" t="s">
        <v>27</v>
      </c>
      <c r="D13">
        <v>150</v>
      </c>
      <c r="E13">
        <v>31.5</v>
      </c>
      <c r="F13">
        <f t="shared" si="0"/>
        <v>181.5</v>
      </c>
    </row>
    <row r="14" spans="1:9" x14ac:dyDescent="0.25">
      <c r="A14" t="s">
        <v>7</v>
      </c>
      <c r="B14" t="s">
        <v>27</v>
      </c>
      <c r="D14">
        <v>80</v>
      </c>
      <c r="E14">
        <v>16.8</v>
      </c>
      <c r="F14">
        <f t="shared" si="0"/>
        <v>96.8</v>
      </c>
    </row>
    <row r="15" spans="1:9" x14ac:dyDescent="0.25">
      <c r="A15" t="s">
        <v>7</v>
      </c>
      <c r="B15" t="s">
        <v>27</v>
      </c>
      <c r="D15">
        <v>200</v>
      </c>
      <c r="E15">
        <v>42</v>
      </c>
      <c r="F15">
        <f t="shared" si="0"/>
        <v>242</v>
      </c>
    </row>
    <row r="16" spans="1:9" x14ac:dyDescent="0.25">
      <c r="A16" t="s">
        <v>7</v>
      </c>
      <c r="B16" t="s">
        <v>27</v>
      </c>
      <c r="D16">
        <v>150</v>
      </c>
      <c r="E16">
        <v>31.5</v>
      </c>
      <c r="F16">
        <f t="shared" si="0"/>
        <v>181.5</v>
      </c>
    </row>
    <row r="17" spans="1:6" x14ac:dyDescent="0.25">
      <c r="A17" t="s">
        <v>7</v>
      </c>
      <c r="B17" t="s">
        <v>27</v>
      </c>
      <c r="D17">
        <v>100</v>
      </c>
      <c r="E17">
        <v>21</v>
      </c>
      <c r="F17">
        <f t="shared" si="0"/>
        <v>121</v>
      </c>
    </row>
    <row r="18" spans="1:6" x14ac:dyDescent="0.25">
      <c r="A18" t="s">
        <v>7</v>
      </c>
      <c r="B18" t="s">
        <v>27</v>
      </c>
      <c r="D18">
        <v>50</v>
      </c>
      <c r="E18">
        <v>10.5</v>
      </c>
      <c r="F18">
        <f t="shared" si="0"/>
        <v>60.5</v>
      </c>
    </row>
    <row r="19" spans="1:6" x14ac:dyDescent="0.25">
      <c r="A19" t="s">
        <v>7</v>
      </c>
      <c r="B19" t="s">
        <v>27</v>
      </c>
      <c r="D19">
        <v>60</v>
      </c>
      <c r="E19">
        <v>12.6</v>
      </c>
      <c r="F19">
        <f t="shared" si="0"/>
        <v>72.599999999999994</v>
      </c>
    </row>
    <row r="20" spans="1:6" x14ac:dyDescent="0.25">
      <c r="A20" t="s">
        <v>7</v>
      </c>
      <c r="B20" t="s">
        <v>27</v>
      </c>
      <c r="D20">
        <v>100</v>
      </c>
      <c r="E20">
        <v>21</v>
      </c>
      <c r="F20">
        <f t="shared" si="0"/>
        <v>121</v>
      </c>
    </row>
    <row r="21" spans="1:6" x14ac:dyDescent="0.25">
      <c r="A21" t="s">
        <v>7</v>
      </c>
      <c r="B21" t="s">
        <v>27</v>
      </c>
      <c r="D21">
        <v>35</v>
      </c>
      <c r="E21">
        <v>7.35</v>
      </c>
      <c r="F21">
        <f t="shared" si="0"/>
        <v>42.35</v>
      </c>
    </row>
    <row r="22" spans="1:6" x14ac:dyDescent="0.25">
      <c r="A22" t="s">
        <v>7</v>
      </c>
      <c r="B22" t="s">
        <v>27</v>
      </c>
      <c r="D22">
        <v>80</v>
      </c>
      <c r="E22">
        <v>16.8</v>
      </c>
      <c r="F22">
        <f t="shared" si="0"/>
        <v>96.8</v>
      </c>
    </row>
    <row r="23" spans="1:6" x14ac:dyDescent="0.25">
      <c r="A23" t="s">
        <v>7</v>
      </c>
      <c r="B23" t="s">
        <v>27</v>
      </c>
      <c r="D23">
        <v>50</v>
      </c>
      <c r="E23">
        <v>10.5</v>
      </c>
      <c r="F23">
        <f t="shared" si="0"/>
        <v>60.5</v>
      </c>
    </row>
    <row r="24" spans="1:6" x14ac:dyDescent="0.25">
      <c r="A24" t="s">
        <v>7</v>
      </c>
      <c r="B24" t="s">
        <v>27</v>
      </c>
      <c r="D24">
        <v>150</v>
      </c>
      <c r="E24">
        <v>31.5</v>
      </c>
      <c r="F24">
        <f t="shared" si="0"/>
        <v>181.5</v>
      </c>
    </row>
    <row r="25" spans="1:6" x14ac:dyDescent="0.25">
      <c r="A25" t="s">
        <v>7</v>
      </c>
      <c r="B25" t="s">
        <v>27</v>
      </c>
      <c r="D25">
        <v>150</v>
      </c>
      <c r="E25">
        <v>31.5</v>
      </c>
      <c r="F25">
        <f t="shared" si="0"/>
        <v>181.5</v>
      </c>
    </row>
    <row r="26" spans="1:6" x14ac:dyDescent="0.25">
      <c r="A26" t="s">
        <v>7</v>
      </c>
      <c r="B26" t="s">
        <v>27</v>
      </c>
      <c r="D26">
        <v>150</v>
      </c>
      <c r="E26">
        <v>31.5</v>
      </c>
      <c r="F26">
        <f t="shared" si="0"/>
        <v>181.5</v>
      </c>
    </row>
    <row r="27" spans="1:6" x14ac:dyDescent="0.25">
      <c r="A27" t="s">
        <v>7</v>
      </c>
      <c r="B27" t="s">
        <v>27</v>
      </c>
      <c r="D27">
        <v>100</v>
      </c>
      <c r="E27">
        <v>21</v>
      </c>
      <c r="F27">
        <f t="shared" si="0"/>
        <v>121</v>
      </c>
    </row>
    <row r="28" spans="1:6" x14ac:dyDescent="0.25">
      <c r="A28" t="s">
        <v>7</v>
      </c>
      <c r="B28" t="s">
        <v>27</v>
      </c>
      <c r="D28">
        <v>150</v>
      </c>
      <c r="E28">
        <v>31.5</v>
      </c>
      <c r="F28">
        <f t="shared" si="0"/>
        <v>181.5</v>
      </c>
    </row>
    <row r="29" spans="1:6" x14ac:dyDescent="0.25">
      <c r="A29" t="s">
        <v>7</v>
      </c>
      <c r="B29" t="s">
        <v>27</v>
      </c>
      <c r="D29">
        <v>95</v>
      </c>
      <c r="E29">
        <v>19.95</v>
      </c>
      <c r="F29">
        <f t="shared" si="0"/>
        <v>114.95</v>
      </c>
    </row>
    <row r="30" spans="1:6" x14ac:dyDescent="0.25">
      <c r="A30" t="s">
        <v>7</v>
      </c>
      <c r="B30" t="s">
        <v>27</v>
      </c>
      <c r="D30">
        <v>100</v>
      </c>
      <c r="E30">
        <v>21</v>
      </c>
      <c r="F30">
        <f t="shared" si="0"/>
        <v>121</v>
      </c>
    </row>
    <row r="31" spans="1:6" x14ac:dyDescent="0.25">
      <c r="A31" t="s">
        <v>7</v>
      </c>
      <c r="B31" t="s">
        <v>27</v>
      </c>
      <c r="D31">
        <v>150</v>
      </c>
      <c r="E31">
        <v>31.5</v>
      </c>
      <c r="F31">
        <f t="shared" si="0"/>
        <v>181.5</v>
      </c>
    </row>
    <row r="32" spans="1:6" x14ac:dyDescent="0.25">
      <c r="A32" t="s">
        <v>7</v>
      </c>
      <c r="B32" t="s">
        <v>27</v>
      </c>
      <c r="D32">
        <v>150</v>
      </c>
      <c r="E32">
        <v>31.5</v>
      </c>
      <c r="F32">
        <f t="shared" si="0"/>
        <v>181.5</v>
      </c>
    </row>
    <row r="33" spans="1:6" x14ac:dyDescent="0.25">
      <c r="A33" t="s">
        <v>7</v>
      </c>
      <c r="B33" t="s">
        <v>27</v>
      </c>
      <c r="D33">
        <v>100</v>
      </c>
      <c r="E33">
        <v>21</v>
      </c>
      <c r="F33">
        <f t="shared" si="0"/>
        <v>121</v>
      </c>
    </row>
    <row r="34" spans="1:6" x14ac:dyDescent="0.25">
      <c r="A34" t="s">
        <v>7</v>
      </c>
      <c r="B34" t="s">
        <v>27</v>
      </c>
      <c r="D34">
        <v>100</v>
      </c>
      <c r="E34">
        <v>21</v>
      </c>
      <c r="F34">
        <f t="shared" si="0"/>
        <v>121</v>
      </c>
    </row>
    <row r="35" spans="1:6" x14ac:dyDescent="0.25">
      <c r="A35" t="s">
        <v>7</v>
      </c>
      <c r="B35" t="s">
        <v>27</v>
      </c>
      <c r="D35">
        <v>200</v>
      </c>
      <c r="E35">
        <v>42</v>
      </c>
      <c r="F35">
        <f t="shared" si="0"/>
        <v>242</v>
      </c>
    </row>
    <row r="36" spans="1:6" x14ac:dyDescent="0.25">
      <c r="A36" t="s">
        <v>7</v>
      </c>
      <c r="B36" t="s">
        <v>27</v>
      </c>
      <c r="D36">
        <v>200</v>
      </c>
      <c r="E36">
        <v>42</v>
      </c>
      <c r="F36">
        <f t="shared" si="0"/>
        <v>242</v>
      </c>
    </row>
    <row r="37" spans="1:6" x14ac:dyDescent="0.25">
      <c r="A37" t="s">
        <v>7</v>
      </c>
      <c r="B37" t="s">
        <v>27</v>
      </c>
      <c r="D37">
        <v>100</v>
      </c>
      <c r="E37">
        <v>21</v>
      </c>
      <c r="F37">
        <f t="shared" si="0"/>
        <v>121</v>
      </c>
    </row>
    <row r="38" spans="1:6" x14ac:dyDescent="0.25">
      <c r="A38" t="s">
        <v>7</v>
      </c>
      <c r="B38" t="s">
        <v>27</v>
      </c>
      <c r="D38">
        <v>80</v>
      </c>
      <c r="E38">
        <v>16.8</v>
      </c>
      <c r="F38">
        <f t="shared" si="0"/>
        <v>96.8</v>
      </c>
    </row>
    <row r="39" spans="1:6" x14ac:dyDescent="0.25">
      <c r="A39" t="s">
        <v>6</v>
      </c>
      <c r="B39" t="s">
        <v>27</v>
      </c>
      <c r="D39">
        <v>880.65</v>
      </c>
      <c r="E39">
        <v>184.94</v>
      </c>
      <c r="F39">
        <f t="shared" si="0"/>
        <v>1065.5899999999999</v>
      </c>
    </row>
    <row r="40" spans="1:6" x14ac:dyDescent="0.25">
      <c r="A40" t="s">
        <v>7</v>
      </c>
      <c r="B40" t="s">
        <v>27</v>
      </c>
      <c r="D40">
        <v>150</v>
      </c>
      <c r="E40">
        <v>31.5</v>
      </c>
      <c r="F40">
        <f t="shared" si="0"/>
        <v>181.5</v>
      </c>
    </row>
    <row r="41" spans="1:6" x14ac:dyDescent="0.25">
      <c r="A41" t="s">
        <v>7</v>
      </c>
      <c r="B41" t="s">
        <v>27</v>
      </c>
      <c r="D41">
        <v>100</v>
      </c>
      <c r="E41">
        <v>21</v>
      </c>
      <c r="F41">
        <f t="shared" si="0"/>
        <v>121</v>
      </c>
    </row>
    <row r="42" spans="1:6" x14ac:dyDescent="0.25">
      <c r="A42" t="s">
        <v>6</v>
      </c>
      <c r="B42" t="s">
        <v>27</v>
      </c>
      <c r="D42">
        <v>169.35</v>
      </c>
      <c r="E42">
        <v>35.56</v>
      </c>
      <c r="F42">
        <f t="shared" si="0"/>
        <v>204.91</v>
      </c>
    </row>
    <row r="43" spans="1:6" x14ac:dyDescent="0.25">
      <c r="A43" t="s">
        <v>7</v>
      </c>
      <c r="B43" t="s">
        <v>27</v>
      </c>
      <c r="D43">
        <v>150</v>
      </c>
      <c r="E43">
        <v>31.5</v>
      </c>
      <c r="F43">
        <f t="shared" si="0"/>
        <v>181.5</v>
      </c>
    </row>
    <row r="44" spans="1:6" x14ac:dyDescent="0.25">
      <c r="A44" t="s">
        <v>7</v>
      </c>
      <c r="B44" t="s">
        <v>27</v>
      </c>
      <c r="D44">
        <v>50</v>
      </c>
      <c r="E44">
        <v>10.5</v>
      </c>
      <c r="F44">
        <f t="shared" si="0"/>
        <v>60.5</v>
      </c>
    </row>
    <row r="45" spans="1:6" x14ac:dyDescent="0.25">
      <c r="A45" t="s">
        <v>6</v>
      </c>
      <c r="B45" t="s">
        <v>27</v>
      </c>
      <c r="D45">
        <v>100</v>
      </c>
      <c r="E45">
        <v>21</v>
      </c>
      <c r="F45">
        <f t="shared" si="0"/>
        <v>121</v>
      </c>
    </row>
    <row r="46" spans="1:6" x14ac:dyDescent="0.25">
      <c r="A46" t="s">
        <v>7</v>
      </c>
      <c r="B46" t="s">
        <v>27</v>
      </c>
      <c r="D46">
        <v>80</v>
      </c>
      <c r="E46">
        <v>16.8</v>
      </c>
      <c r="F46">
        <f t="shared" si="0"/>
        <v>96.8</v>
      </c>
    </row>
    <row r="47" spans="1:6" x14ac:dyDescent="0.25">
      <c r="A47" t="s">
        <v>7</v>
      </c>
      <c r="B47" t="s">
        <v>27</v>
      </c>
      <c r="D47">
        <v>300</v>
      </c>
      <c r="E47">
        <v>63</v>
      </c>
      <c r="F47">
        <f t="shared" si="0"/>
        <v>363</v>
      </c>
    </row>
    <row r="48" spans="1:6" x14ac:dyDescent="0.25">
      <c r="A48" t="s">
        <v>7</v>
      </c>
      <c r="B48" t="s">
        <v>27</v>
      </c>
      <c r="D48">
        <v>300</v>
      </c>
      <c r="E48">
        <v>63</v>
      </c>
      <c r="F48">
        <f t="shared" si="0"/>
        <v>363</v>
      </c>
    </row>
    <row r="49" spans="1:6" x14ac:dyDescent="0.25">
      <c r="A49" t="s">
        <v>7</v>
      </c>
      <c r="B49" t="s">
        <v>27</v>
      </c>
      <c r="D49">
        <v>400</v>
      </c>
      <c r="E49">
        <v>84</v>
      </c>
      <c r="F49">
        <f t="shared" si="0"/>
        <v>484</v>
      </c>
    </row>
    <row r="50" spans="1:6" x14ac:dyDescent="0.25">
      <c r="A50" t="s">
        <v>7</v>
      </c>
      <c r="B50" t="s">
        <v>27</v>
      </c>
      <c r="D50">
        <v>200</v>
      </c>
      <c r="E50">
        <v>42</v>
      </c>
      <c r="F50">
        <f t="shared" si="0"/>
        <v>242</v>
      </c>
    </row>
    <row r="51" spans="1:6" x14ac:dyDescent="0.25">
      <c r="A51" t="s">
        <v>7</v>
      </c>
      <c r="B51" t="s">
        <v>27</v>
      </c>
      <c r="D51">
        <v>833.33</v>
      </c>
      <c r="E51">
        <v>175</v>
      </c>
      <c r="F51">
        <f t="shared" si="0"/>
        <v>1008.33</v>
      </c>
    </row>
    <row r="52" spans="1:6" x14ac:dyDescent="0.25">
      <c r="A52" t="s">
        <v>7</v>
      </c>
      <c r="B52" t="s">
        <v>27</v>
      </c>
      <c r="D52">
        <v>500</v>
      </c>
      <c r="E52">
        <v>105</v>
      </c>
      <c r="F52">
        <f t="shared" si="0"/>
        <v>605</v>
      </c>
    </row>
    <row r="53" spans="1:6" x14ac:dyDescent="0.25">
      <c r="A53" t="s">
        <v>7</v>
      </c>
      <c r="B53" t="s">
        <v>27</v>
      </c>
      <c r="D53">
        <v>400</v>
      </c>
      <c r="E53">
        <v>84</v>
      </c>
      <c r="F53">
        <f t="shared" si="0"/>
        <v>484</v>
      </c>
    </row>
    <row r="54" spans="1:6" x14ac:dyDescent="0.25">
      <c r="A54" t="s">
        <v>7</v>
      </c>
      <c r="B54" t="s">
        <v>27</v>
      </c>
      <c r="D54">
        <v>500</v>
      </c>
      <c r="E54">
        <v>105</v>
      </c>
      <c r="F54">
        <f t="shared" si="0"/>
        <v>605</v>
      </c>
    </row>
    <row r="55" spans="1:6" x14ac:dyDescent="0.25">
      <c r="A55" t="s">
        <v>7</v>
      </c>
      <c r="B55" t="s">
        <v>27</v>
      </c>
      <c r="D55">
        <v>106.29</v>
      </c>
      <c r="E55">
        <v>22.32</v>
      </c>
      <c r="F55">
        <f t="shared" si="0"/>
        <v>128.61000000000001</v>
      </c>
    </row>
    <row r="56" spans="1:6" x14ac:dyDescent="0.25">
      <c r="A56" t="s">
        <v>7</v>
      </c>
      <c r="B56" t="s">
        <v>27</v>
      </c>
      <c r="D56">
        <v>300</v>
      </c>
      <c r="E56">
        <v>63</v>
      </c>
      <c r="F56">
        <f t="shared" si="0"/>
        <v>363</v>
      </c>
    </row>
    <row r="57" spans="1:6" x14ac:dyDescent="0.25">
      <c r="A57" t="s">
        <v>7</v>
      </c>
      <c r="B57" t="s">
        <v>27</v>
      </c>
      <c r="D57">
        <v>120</v>
      </c>
      <c r="E57">
        <v>25.2</v>
      </c>
      <c r="F57">
        <f t="shared" si="0"/>
        <v>145.19999999999999</v>
      </c>
    </row>
    <row r="58" spans="1:6" x14ac:dyDescent="0.25">
      <c r="A58" t="s">
        <v>7</v>
      </c>
      <c r="B58" t="s">
        <v>27</v>
      </c>
      <c r="D58">
        <v>416.66</v>
      </c>
      <c r="E58">
        <v>87.5</v>
      </c>
      <c r="F58">
        <f t="shared" si="0"/>
        <v>504.16</v>
      </c>
    </row>
    <row r="59" spans="1:6" x14ac:dyDescent="0.25">
      <c r="A59" t="s">
        <v>7</v>
      </c>
      <c r="B59" t="s">
        <v>27</v>
      </c>
      <c r="D59" s="1">
        <v>1400</v>
      </c>
      <c r="E59">
        <v>294</v>
      </c>
      <c r="F59">
        <f t="shared" si="0"/>
        <v>1694</v>
      </c>
    </row>
    <row r="60" spans="1:6" x14ac:dyDescent="0.25">
      <c r="A60" t="s">
        <v>7</v>
      </c>
      <c r="B60" t="s">
        <v>28</v>
      </c>
      <c r="D60">
        <v>80</v>
      </c>
      <c r="E60">
        <v>16.8</v>
      </c>
      <c r="F60">
        <f t="shared" si="0"/>
        <v>96.8</v>
      </c>
    </row>
    <row r="61" spans="1:6" x14ac:dyDescent="0.25">
      <c r="A61" t="s">
        <v>7</v>
      </c>
      <c r="B61" t="s">
        <v>28</v>
      </c>
      <c r="D61">
        <v>100</v>
      </c>
      <c r="E61">
        <v>21</v>
      </c>
      <c r="F61">
        <f t="shared" si="0"/>
        <v>121</v>
      </c>
    </row>
    <row r="62" spans="1:6" x14ac:dyDescent="0.25">
      <c r="A62" t="s">
        <v>7</v>
      </c>
      <c r="B62" t="s">
        <v>28</v>
      </c>
      <c r="D62" s="1">
        <v>1000</v>
      </c>
      <c r="E62">
        <v>210</v>
      </c>
      <c r="F62">
        <f t="shared" si="0"/>
        <v>1210</v>
      </c>
    </row>
    <row r="63" spans="1:6" x14ac:dyDescent="0.25">
      <c r="A63" t="s">
        <v>6</v>
      </c>
      <c r="B63" t="s">
        <v>28</v>
      </c>
      <c r="D63">
        <v>169.35</v>
      </c>
      <c r="E63">
        <v>35.56</v>
      </c>
      <c r="F63">
        <f t="shared" si="0"/>
        <v>204.91</v>
      </c>
    </row>
    <row r="64" spans="1:6" x14ac:dyDescent="0.25">
      <c r="A64" t="s">
        <v>7</v>
      </c>
      <c r="B64" t="s">
        <v>28</v>
      </c>
      <c r="D64">
        <v>100</v>
      </c>
      <c r="E64">
        <v>21</v>
      </c>
      <c r="F64">
        <f t="shared" si="0"/>
        <v>121</v>
      </c>
    </row>
    <row r="65" spans="1:6" x14ac:dyDescent="0.25">
      <c r="A65" t="s">
        <v>7</v>
      </c>
      <c r="B65" t="s">
        <v>28</v>
      </c>
      <c r="D65">
        <v>470.12</v>
      </c>
      <c r="E65">
        <v>98.73</v>
      </c>
      <c r="F65">
        <f t="shared" si="0"/>
        <v>568.85</v>
      </c>
    </row>
    <row r="66" spans="1:6" x14ac:dyDescent="0.25">
      <c r="A66" t="s">
        <v>7</v>
      </c>
      <c r="B66" t="s">
        <v>28</v>
      </c>
      <c r="D66">
        <v>100</v>
      </c>
      <c r="E66">
        <v>21</v>
      </c>
      <c r="F66">
        <f t="shared" si="0"/>
        <v>121</v>
      </c>
    </row>
    <row r="67" spans="1:6" x14ac:dyDescent="0.25">
      <c r="A67" t="s">
        <v>7</v>
      </c>
      <c r="B67" t="s">
        <v>28</v>
      </c>
      <c r="D67">
        <v>100</v>
      </c>
      <c r="E67">
        <v>21</v>
      </c>
      <c r="F67">
        <f t="shared" ref="F67:F130" si="1">D67+E67</f>
        <v>121</v>
      </c>
    </row>
    <row r="68" spans="1:6" x14ac:dyDescent="0.25">
      <c r="A68" t="s">
        <v>7</v>
      </c>
      <c r="B68" t="s">
        <v>28</v>
      </c>
      <c r="D68">
        <v>150</v>
      </c>
      <c r="E68">
        <v>31.5</v>
      </c>
      <c r="F68">
        <f t="shared" si="1"/>
        <v>181.5</v>
      </c>
    </row>
    <row r="69" spans="1:6" x14ac:dyDescent="0.25">
      <c r="A69" t="s">
        <v>7</v>
      </c>
      <c r="B69" t="s">
        <v>28</v>
      </c>
      <c r="D69">
        <v>100</v>
      </c>
      <c r="E69">
        <v>21</v>
      </c>
      <c r="F69">
        <f t="shared" si="1"/>
        <v>121</v>
      </c>
    </row>
    <row r="70" spans="1:6" x14ac:dyDescent="0.25">
      <c r="A70" t="s">
        <v>7</v>
      </c>
      <c r="B70" t="s">
        <v>28</v>
      </c>
      <c r="D70">
        <v>150</v>
      </c>
      <c r="E70">
        <v>31.5</v>
      </c>
      <c r="F70">
        <f t="shared" si="1"/>
        <v>181.5</v>
      </c>
    </row>
    <row r="71" spans="1:6" x14ac:dyDescent="0.25">
      <c r="A71" t="s">
        <v>7</v>
      </c>
      <c r="B71" t="s">
        <v>28</v>
      </c>
      <c r="D71">
        <v>80</v>
      </c>
      <c r="E71">
        <v>16.8</v>
      </c>
      <c r="F71">
        <f t="shared" si="1"/>
        <v>96.8</v>
      </c>
    </row>
    <row r="72" spans="1:6" x14ac:dyDescent="0.25">
      <c r="A72" t="s">
        <v>7</v>
      </c>
      <c r="B72" t="s">
        <v>28</v>
      </c>
      <c r="D72">
        <v>550</v>
      </c>
      <c r="E72">
        <v>115.5</v>
      </c>
      <c r="F72">
        <f t="shared" si="1"/>
        <v>665.5</v>
      </c>
    </row>
    <row r="73" spans="1:6" x14ac:dyDescent="0.25">
      <c r="A73" t="s">
        <v>7</v>
      </c>
      <c r="B73" t="s">
        <v>28</v>
      </c>
      <c r="D73">
        <v>150</v>
      </c>
      <c r="E73">
        <v>31.5</v>
      </c>
      <c r="F73">
        <f t="shared" si="1"/>
        <v>181.5</v>
      </c>
    </row>
    <row r="74" spans="1:6" x14ac:dyDescent="0.25">
      <c r="A74" t="s">
        <v>7</v>
      </c>
      <c r="B74" t="s">
        <v>28</v>
      </c>
      <c r="D74">
        <v>200</v>
      </c>
      <c r="E74">
        <v>42</v>
      </c>
      <c r="F74">
        <f t="shared" si="1"/>
        <v>242</v>
      </c>
    </row>
    <row r="75" spans="1:6" x14ac:dyDescent="0.25">
      <c r="A75" t="s">
        <v>7</v>
      </c>
      <c r="B75" t="s">
        <v>28</v>
      </c>
      <c r="D75">
        <v>150</v>
      </c>
      <c r="E75">
        <v>31.5</v>
      </c>
      <c r="F75">
        <f t="shared" si="1"/>
        <v>181.5</v>
      </c>
    </row>
    <row r="76" spans="1:6" x14ac:dyDescent="0.25">
      <c r="A76" t="s">
        <v>7</v>
      </c>
      <c r="B76" t="s">
        <v>28</v>
      </c>
      <c r="D76">
        <v>80</v>
      </c>
      <c r="E76">
        <v>16.8</v>
      </c>
      <c r="F76">
        <f t="shared" si="1"/>
        <v>96.8</v>
      </c>
    </row>
    <row r="77" spans="1:6" x14ac:dyDescent="0.25">
      <c r="A77" t="s">
        <v>6</v>
      </c>
      <c r="B77" t="s">
        <v>28</v>
      </c>
      <c r="D77">
        <v>100</v>
      </c>
      <c r="E77">
        <v>21</v>
      </c>
      <c r="F77">
        <f t="shared" si="1"/>
        <v>121</v>
      </c>
    </row>
    <row r="78" spans="1:6" x14ac:dyDescent="0.25">
      <c r="A78" t="s">
        <v>7</v>
      </c>
      <c r="B78" t="s">
        <v>28</v>
      </c>
      <c r="D78">
        <v>150</v>
      </c>
      <c r="E78">
        <v>31.5</v>
      </c>
      <c r="F78">
        <f t="shared" si="1"/>
        <v>181.5</v>
      </c>
    </row>
    <row r="79" spans="1:6" x14ac:dyDescent="0.25">
      <c r="A79" t="s">
        <v>6</v>
      </c>
      <c r="B79" t="s">
        <v>28</v>
      </c>
      <c r="D79">
        <v>300</v>
      </c>
      <c r="E79">
        <v>63</v>
      </c>
      <c r="F79">
        <f t="shared" si="1"/>
        <v>363</v>
      </c>
    </row>
    <row r="80" spans="1:6" x14ac:dyDescent="0.25">
      <c r="A80" t="s">
        <v>7</v>
      </c>
      <c r="B80" t="s">
        <v>28</v>
      </c>
      <c r="D80">
        <v>300</v>
      </c>
      <c r="E80">
        <v>63</v>
      </c>
      <c r="F80">
        <f t="shared" si="1"/>
        <v>363</v>
      </c>
    </row>
    <row r="81" spans="1:6" x14ac:dyDescent="0.25">
      <c r="A81" t="s">
        <v>7</v>
      </c>
      <c r="B81" t="s">
        <v>28</v>
      </c>
      <c r="D81">
        <v>150</v>
      </c>
      <c r="E81">
        <v>31.5</v>
      </c>
      <c r="F81">
        <f t="shared" si="1"/>
        <v>181.5</v>
      </c>
    </row>
    <row r="82" spans="1:6" x14ac:dyDescent="0.25">
      <c r="A82" t="s">
        <v>7</v>
      </c>
      <c r="B82" t="s">
        <v>28</v>
      </c>
      <c r="D82">
        <v>95</v>
      </c>
      <c r="E82">
        <v>19.95</v>
      </c>
      <c r="F82">
        <f t="shared" si="1"/>
        <v>114.95</v>
      </c>
    </row>
    <row r="83" spans="1:6" x14ac:dyDescent="0.25">
      <c r="A83" t="s">
        <v>6</v>
      </c>
      <c r="B83" t="s">
        <v>28</v>
      </c>
      <c r="D83">
        <v>150</v>
      </c>
      <c r="E83">
        <v>31.5</v>
      </c>
      <c r="F83">
        <f t="shared" si="1"/>
        <v>181.5</v>
      </c>
    </row>
    <row r="84" spans="1:6" x14ac:dyDescent="0.25">
      <c r="A84" t="s">
        <v>7</v>
      </c>
      <c r="B84" t="s">
        <v>28</v>
      </c>
      <c r="D84">
        <v>300</v>
      </c>
      <c r="E84">
        <v>63</v>
      </c>
      <c r="F84">
        <f t="shared" si="1"/>
        <v>363</v>
      </c>
    </row>
    <row r="85" spans="1:6" x14ac:dyDescent="0.25">
      <c r="A85" t="s">
        <v>7</v>
      </c>
      <c r="B85" t="s">
        <v>28</v>
      </c>
      <c r="D85">
        <v>50</v>
      </c>
      <c r="E85">
        <v>10.5</v>
      </c>
      <c r="F85">
        <f t="shared" si="1"/>
        <v>60.5</v>
      </c>
    </row>
    <row r="86" spans="1:6" x14ac:dyDescent="0.25">
      <c r="A86" t="s">
        <v>7</v>
      </c>
      <c r="B86" t="s">
        <v>28</v>
      </c>
      <c r="D86">
        <v>150</v>
      </c>
      <c r="E86">
        <v>31.5</v>
      </c>
      <c r="F86">
        <f t="shared" si="1"/>
        <v>181.5</v>
      </c>
    </row>
    <row r="87" spans="1:6" x14ac:dyDescent="0.25">
      <c r="A87" t="s">
        <v>7</v>
      </c>
      <c r="B87" t="s">
        <v>28</v>
      </c>
      <c r="D87">
        <v>35</v>
      </c>
      <c r="E87">
        <v>7.35</v>
      </c>
      <c r="F87">
        <f t="shared" si="1"/>
        <v>42.35</v>
      </c>
    </row>
    <row r="88" spans="1:6" x14ac:dyDescent="0.25">
      <c r="A88" t="s">
        <v>7</v>
      </c>
      <c r="B88" t="s">
        <v>28</v>
      </c>
      <c r="D88">
        <v>150</v>
      </c>
      <c r="E88">
        <v>31.5</v>
      </c>
      <c r="F88">
        <f t="shared" si="1"/>
        <v>181.5</v>
      </c>
    </row>
    <row r="89" spans="1:6" x14ac:dyDescent="0.25">
      <c r="A89" t="s">
        <v>7</v>
      </c>
      <c r="B89" t="s">
        <v>28</v>
      </c>
      <c r="D89">
        <v>100</v>
      </c>
      <c r="E89">
        <v>21</v>
      </c>
      <c r="F89">
        <f t="shared" si="1"/>
        <v>121</v>
      </c>
    </row>
    <row r="90" spans="1:6" x14ac:dyDescent="0.25">
      <c r="A90" t="s">
        <v>7</v>
      </c>
      <c r="B90" t="s">
        <v>28</v>
      </c>
      <c r="D90">
        <v>100</v>
      </c>
      <c r="E90">
        <v>21</v>
      </c>
      <c r="F90">
        <f t="shared" si="1"/>
        <v>121</v>
      </c>
    </row>
    <row r="91" spans="1:6" x14ac:dyDescent="0.25">
      <c r="A91" t="s">
        <v>7</v>
      </c>
      <c r="B91" t="s">
        <v>28</v>
      </c>
      <c r="D91">
        <v>80</v>
      </c>
      <c r="E91">
        <v>16.8</v>
      </c>
      <c r="F91">
        <f t="shared" si="1"/>
        <v>96.8</v>
      </c>
    </row>
    <row r="92" spans="1:6" x14ac:dyDescent="0.25">
      <c r="A92" t="s">
        <v>7</v>
      </c>
      <c r="B92" t="s">
        <v>28</v>
      </c>
      <c r="D92">
        <v>200</v>
      </c>
      <c r="E92">
        <v>42</v>
      </c>
      <c r="F92">
        <f t="shared" si="1"/>
        <v>242</v>
      </c>
    </row>
    <row r="93" spans="1:6" x14ac:dyDescent="0.25">
      <c r="A93" t="s">
        <v>7</v>
      </c>
      <c r="B93" t="s">
        <v>28</v>
      </c>
      <c r="D93" s="1">
        <v>3206.08</v>
      </c>
      <c r="E93">
        <v>673.28</v>
      </c>
      <c r="F93">
        <f t="shared" si="1"/>
        <v>3879.3599999999997</v>
      </c>
    </row>
    <row r="94" spans="1:6" x14ac:dyDescent="0.25">
      <c r="A94" t="s">
        <v>7</v>
      </c>
      <c r="B94" t="s">
        <v>28</v>
      </c>
      <c r="D94">
        <v>100</v>
      </c>
      <c r="E94">
        <v>21</v>
      </c>
      <c r="F94">
        <f t="shared" si="1"/>
        <v>121</v>
      </c>
    </row>
    <row r="95" spans="1:6" x14ac:dyDescent="0.25">
      <c r="A95" t="s">
        <v>7</v>
      </c>
      <c r="B95" t="s">
        <v>28</v>
      </c>
      <c r="D95">
        <v>150</v>
      </c>
      <c r="E95">
        <v>31.5</v>
      </c>
      <c r="F95">
        <f t="shared" si="1"/>
        <v>181.5</v>
      </c>
    </row>
    <row r="96" spans="1:6" x14ac:dyDescent="0.25">
      <c r="A96" t="s">
        <v>7</v>
      </c>
      <c r="B96" t="s">
        <v>28</v>
      </c>
      <c r="D96">
        <v>50</v>
      </c>
      <c r="E96">
        <v>10.5</v>
      </c>
      <c r="F96">
        <f t="shared" si="1"/>
        <v>60.5</v>
      </c>
    </row>
    <row r="97" spans="1:6" x14ac:dyDescent="0.25">
      <c r="A97" t="s">
        <v>7</v>
      </c>
      <c r="B97" t="s">
        <v>28</v>
      </c>
      <c r="D97">
        <v>400</v>
      </c>
      <c r="E97">
        <v>84</v>
      </c>
      <c r="F97">
        <f t="shared" si="1"/>
        <v>484</v>
      </c>
    </row>
    <row r="98" spans="1:6" x14ac:dyDescent="0.25">
      <c r="A98" t="s">
        <v>7</v>
      </c>
      <c r="B98" t="s">
        <v>28</v>
      </c>
      <c r="D98">
        <v>50</v>
      </c>
      <c r="E98">
        <v>10.5</v>
      </c>
      <c r="F98">
        <f t="shared" si="1"/>
        <v>60.5</v>
      </c>
    </row>
    <row r="99" spans="1:6" x14ac:dyDescent="0.25">
      <c r="A99" t="s">
        <v>7</v>
      </c>
      <c r="B99" t="s">
        <v>28</v>
      </c>
      <c r="D99">
        <v>100</v>
      </c>
      <c r="E99">
        <v>21</v>
      </c>
      <c r="F99">
        <f t="shared" si="1"/>
        <v>121</v>
      </c>
    </row>
    <row r="100" spans="1:6" x14ac:dyDescent="0.25">
      <c r="A100" t="s">
        <v>7</v>
      </c>
      <c r="B100" t="s">
        <v>28</v>
      </c>
      <c r="D100">
        <v>60</v>
      </c>
      <c r="E100">
        <v>12.6</v>
      </c>
      <c r="F100">
        <f t="shared" si="1"/>
        <v>72.599999999999994</v>
      </c>
    </row>
    <row r="101" spans="1:6" x14ac:dyDescent="0.25">
      <c r="A101" t="s">
        <v>6</v>
      </c>
      <c r="B101" t="s">
        <v>28</v>
      </c>
      <c r="D101">
        <v>880.65</v>
      </c>
      <c r="E101">
        <v>184.94</v>
      </c>
      <c r="F101">
        <f t="shared" si="1"/>
        <v>1065.5899999999999</v>
      </c>
    </row>
    <row r="102" spans="1:6" x14ac:dyDescent="0.25">
      <c r="A102" t="s">
        <v>7</v>
      </c>
      <c r="B102" t="s">
        <v>28</v>
      </c>
      <c r="D102">
        <v>833.33</v>
      </c>
      <c r="E102">
        <v>175</v>
      </c>
      <c r="F102">
        <f t="shared" si="1"/>
        <v>1008.33</v>
      </c>
    </row>
    <row r="103" spans="1:6" x14ac:dyDescent="0.25">
      <c r="A103" t="s">
        <v>7</v>
      </c>
      <c r="B103" t="s">
        <v>28</v>
      </c>
      <c r="D103">
        <v>150</v>
      </c>
      <c r="E103">
        <v>31.5</v>
      </c>
      <c r="F103">
        <f t="shared" si="1"/>
        <v>181.5</v>
      </c>
    </row>
    <row r="104" spans="1:6" x14ac:dyDescent="0.25">
      <c r="A104" t="s">
        <v>7</v>
      </c>
      <c r="B104" t="s">
        <v>28</v>
      </c>
      <c r="D104">
        <v>100</v>
      </c>
      <c r="E104">
        <v>21</v>
      </c>
      <c r="F104">
        <f t="shared" si="1"/>
        <v>121</v>
      </c>
    </row>
    <row r="105" spans="1:6" x14ac:dyDescent="0.25">
      <c r="A105" t="s">
        <v>7</v>
      </c>
      <c r="B105" t="s">
        <v>28</v>
      </c>
      <c r="D105">
        <v>150</v>
      </c>
      <c r="E105">
        <v>31.5</v>
      </c>
      <c r="F105">
        <f t="shared" si="1"/>
        <v>181.5</v>
      </c>
    </row>
    <row r="106" spans="1:6" x14ac:dyDescent="0.25">
      <c r="A106" t="s">
        <v>7</v>
      </c>
      <c r="B106" t="s">
        <v>28</v>
      </c>
      <c r="D106" s="1">
        <v>1500</v>
      </c>
      <c r="E106">
        <v>315</v>
      </c>
      <c r="F106">
        <f t="shared" si="1"/>
        <v>1815</v>
      </c>
    </row>
    <row r="107" spans="1:6" x14ac:dyDescent="0.25">
      <c r="A107" t="s">
        <v>7</v>
      </c>
      <c r="B107" t="s">
        <v>28</v>
      </c>
      <c r="D107">
        <v>125</v>
      </c>
      <c r="E107">
        <v>26.25</v>
      </c>
      <c r="F107">
        <f t="shared" si="1"/>
        <v>151.25</v>
      </c>
    </row>
    <row r="108" spans="1:6" x14ac:dyDescent="0.25">
      <c r="A108" t="s">
        <v>7</v>
      </c>
      <c r="B108" t="s">
        <v>28</v>
      </c>
      <c r="D108">
        <v>200</v>
      </c>
      <c r="E108">
        <v>42</v>
      </c>
      <c r="F108">
        <f t="shared" si="1"/>
        <v>242</v>
      </c>
    </row>
    <row r="109" spans="1:6" x14ac:dyDescent="0.25">
      <c r="A109" t="s">
        <v>7</v>
      </c>
      <c r="B109" t="s">
        <v>28</v>
      </c>
      <c r="D109">
        <v>150</v>
      </c>
      <c r="E109">
        <v>31.5</v>
      </c>
      <c r="F109">
        <f t="shared" si="1"/>
        <v>181.5</v>
      </c>
    </row>
    <row r="110" spans="1:6" x14ac:dyDescent="0.25">
      <c r="A110" t="s">
        <v>7</v>
      </c>
      <c r="B110" t="s">
        <v>28</v>
      </c>
      <c r="D110">
        <v>150</v>
      </c>
      <c r="E110">
        <v>31.5</v>
      </c>
      <c r="F110">
        <f t="shared" si="1"/>
        <v>181.5</v>
      </c>
    </row>
    <row r="111" spans="1:6" x14ac:dyDescent="0.25">
      <c r="A111" t="s">
        <v>7</v>
      </c>
      <c r="B111" t="s">
        <v>28</v>
      </c>
      <c r="D111">
        <v>150</v>
      </c>
      <c r="E111">
        <v>31.5</v>
      </c>
      <c r="F111">
        <f t="shared" si="1"/>
        <v>181.5</v>
      </c>
    </row>
    <row r="112" spans="1:6" x14ac:dyDescent="0.25">
      <c r="A112" t="s">
        <v>7</v>
      </c>
      <c r="B112" t="s">
        <v>28</v>
      </c>
      <c r="D112" s="1">
        <v>1445.63</v>
      </c>
      <c r="E112">
        <v>303.58</v>
      </c>
      <c r="F112">
        <f t="shared" si="1"/>
        <v>1749.21</v>
      </c>
    </row>
    <row r="113" spans="1:6" x14ac:dyDescent="0.25">
      <c r="A113" t="s">
        <v>7</v>
      </c>
      <c r="B113" t="s">
        <v>28</v>
      </c>
      <c r="D113">
        <v>80</v>
      </c>
      <c r="E113">
        <v>16.8</v>
      </c>
      <c r="F113">
        <f t="shared" si="1"/>
        <v>96.8</v>
      </c>
    </row>
    <row r="114" spans="1:6" x14ac:dyDescent="0.25">
      <c r="A114" t="s">
        <v>7</v>
      </c>
      <c r="B114" t="s">
        <v>28</v>
      </c>
      <c r="D114">
        <v>150</v>
      </c>
      <c r="E114">
        <v>31.5</v>
      </c>
      <c r="F114">
        <f t="shared" si="1"/>
        <v>181.5</v>
      </c>
    </row>
    <row r="115" spans="1:6" x14ac:dyDescent="0.25">
      <c r="A115" t="s">
        <v>7</v>
      </c>
      <c r="B115" t="s">
        <v>28</v>
      </c>
      <c r="D115">
        <v>150</v>
      </c>
      <c r="E115">
        <v>31.5</v>
      </c>
      <c r="F115">
        <f t="shared" si="1"/>
        <v>181.5</v>
      </c>
    </row>
    <row r="116" spans="1:6" x14ac:dyDescent="0.25">
      <c r="A116" t="s">
        <v>7</v>
      </c>
      <c r="B116" t="s">
        <v>28</v>
      </c>
      <c r="D116">
        <v>100</v>
      </c>
      <c r="E116">
        <v>21</v>
      </c>
      <c r="F116">
        <f t="shared" si="1"/>
        <v>121</v>
      </c>
    </row>
    <row r="117" spans="1:6" x14ac:dyDescent="0.25">
      <c r="A117" t="s">
        <v>7</v>
      </c>
      <c r="B117" t="s">
        <v>28</v>
      </c>
      <c r="D117">
        <v>80</v>
      </c>
      <c r="E117">
        <v>16.8</v>
      </c>
      <c r="F117">
        <f t="shared" si="1"/>
        <v>96.8</v>
      </c>
    </row>
    <row r="118" spans="1:6" x14ac:dyDescent="0.25">
      <c r="A118" t="s">
        <v>7</v>
      </c>
      <c r="B118" t="s">
        <v>28</v>
      </c>
      <c r="D118">
        <v>500</v>
      </c>
      <c r="E118">
        <v>105</v>
      </c>
      <c r="F118">
        <f t="shared" si="1"/>
        <v>605</v>
      </c>
    </row>
    <row r="119" spans="1:6" x14ac:dyDescent="0.25">
      <c r="A119" t="s">
        <v>6</v>
      </c>
      <c r="B119" t="s">
        <v>28</v>
      </c>
      <c r="D119">
        <v>250</v>
      </c>
      <c r="E119">
        <v>52.5</v>
      </c>
      <c r="F119">
        <f t="shared" si="1"/>
        <v>302.5</v>
      </c>
    </row>
    <row r="120" spans="1:6" x14ac:dyDescent="0.25">
      <c r="A120" t="s">
        <v>7</v>
      </c>
      <c r="B120" t="s">
        <v>28</v>
      </c>
      <c r="D120" s="1">
        <v>3832.23</v>
      </c>
      <c r="E120">
        <v>804.77</v>
      </c>
      <c r="F120">
        <f t="shared" si="1"/>
        <v>4637</v>
      </c>
    </row>
    <row r="121" spans="1:6" x14ac:dyDescent="0.25">
      <c r="A121" t="s">
        <v>6</v>
      </c>
      <c r="B121" t="s">
        <v>28</v>
      </c>
      <c r="D121">
        <v>250</v>
      </c>
      <c r="E121">
        <v>52.5</v>
      </c>
      <c r="F121">
        <f t="shared" si="1"/>
        <v>302.5</v>
      </c>
    </row>
    <row r="122" spans="1:6" x14ac:dyDescent="0.25">
      <c r="A122" t="s">
        <v>7</v>
      </c>
      <c r="B122" t="s">
        <v>28</v>
      </c>
      <c r="D122">
        <v>867.77</v>
      </c>
      <c r="E122">
        <v>182.23</v>
      </c>
      <c r="F122">
        <f t="shared" si="1"/>
        <v>1050</v>
      </c>
    </row>
    <row r="123" spans="1:6" x14ac:dyDescent="0.25">
      <c r="A123" t="s">
        <v>6</v>
      </c>
      <c r="B123" t="s">
        <v>28</v>
      </c>
      <c r="D123">
        <v>82.65</v>
      </c>
      <c r="E123">
        <v>17.350000000000001</v>
      </c>
      <c r="F123">
        <f t="shared" si="1"/>
        <v>100</v>
      </c>
    </row>
    <row r="124" spans="1:6" x14ac:dyDescent="0.25">
      <c r="A124" t="s">
        <v>7</v>
      </c>
      <c r="B124" t="s">
        <v>28</v>
      </c>
      <c r="D124">
        <v>195.91</v>
      </c>
      <c r="E124">
        <v>41.14</v>
      </c>
      <c r="F124">
        <f t="shared" si="1"/>
        <v>237.05</v>
      </c>
    </row>
    <row r="125" spans="1:6" x14ac:dyDescent="0.25">
      <c r="A125" t="s">
        <v>6</v>
      </c>
      <c r="B125" t="s">
        <v>28</v>
      </c>
      <c r="D125">
        <v>600</v>
      </c>
      <c r="E125">
        <v>126</v>
      </c>
      <c r="F125">
        <f t="shared" si="1"/>
        <v>726</v>
      </c>
    </row>
    <row r="126" spans="1:6" x14ac:dyDescent="0.25">
      <c r="A126" t="s">
        <v>7</v>
      </c>
      <c r="B126" t="s">
        <v>28</v>
      </c>
      <c r="D126">
        <v>0</v>
      </c>
      <c r="E126">
        <v>0</v>
      </c>
      <c r="F126">
        <f t="shared" si="1"/>
        <v>0</v>
      </c>
    </row>
    <row r="127" spans="1:6" x14ac:dyDescent="0.25">
      <c r="A127" t="s">
        <v>7</v>
      </c>
      <c r="B127" t="s">
        <v>28</v>
      </c>
      <c r="D127">
        <v>-800</v>
      </c>
      <c r="E127">
        <v>-168</v>
      </c>
      <c r="F127">
        <f t="shared" si="1"/>
        <v>-968</v>
      </c>
    </row>
    <row r="128" spans="1:6" x14ac:dyDescent="0.25">
      <c r="A128" t="s">
        <v>7</v>
      </c>
      <c r="B128" t="s">
        <v>28</v>
      </c>
      <c r="D128">
        <v>-400</v>
      </c>
      <c r="E128">
        <v>-84</v>
      </c>
      <c r="F128">
        <f t="shared" si="1"/>
        <v>-484</v>
      </c>
    </row>
    <row r="129" spans="1:6" x14ac:dyDescent="0.25">
      <c r="A129" t="s">
        <v>7</v>
      </c>
      <c r="B129" t="s">
        <v>28</v>
      </c>
      <c r="D129">
        <v>766.66</v>
      </c>
      <c r="E129">
        <v>161</v>
      </c>
      <c r="F129">
        <f t="shared" si="1"/>
        <v>927.66</v>
      </c>
    </row>
    <row r="130" spans="1:6" x14ac:dyDescent="0.25">
      <c r="A130" t="s">
        <v>7</v>
      </c>
      <c r="B130" t="s">
        <v>28</v>
      </c>
      <c r="D130">
        <v>60</v>
      </c>
      <c r="E130">
        <v>12.6</v>
      </c>
      <c r="F130">
        <f t="shared" si="1"/>
        <v>72.599999999999994</v>
      </c>
    </row>
    <row r="131" spans="1:6" x14ac:dyDescent="0.25">
      <c r="A131" t="s">
        <v>7</v>
      </c>
      <c r="B131" t="s">
        <v>28</v>
      </c>
      <c r="D131">
        <v>142.83000000000001</v>
      </c>
      <c r="E131">
        <v>29.99</v>
      </c>
      <c r="F131">
        <f t="shared" ref="F131:F194" si="2">D131+E131</f>
        <v>172.82000000000002</v>
      </c>
    </row>
    <row r="132" spans="1:6" x14ac:dyDescent="0.25">
      <c r="A132" t="s">
        <v>6</v>
      </c>
      <c r="B132" t="s">
        <v>28</v>
      </c>
      <c r="D132">
        <v>0</v>
      </c>
      <c r="E132">
        <v>0</v>
      </c>
      <c r="F132">
        <f t="shared" si="2"/>
        <v>0</v>
      </c>
    </row>
    <row r="133" spans="1:6" x14ac:dyDescent="0.25">
      <c r="A133" t="s">
        <v>7</v>
      </c>
      <c r="B133" t="s">
        <v>28</v>
      </c>
      <c r="D133">
        <v>821.73</v>
      </c>
      <c r="E133">
        <v>172.56</v>
      </c>
      <c r="F133">
        <f t="shared" si="2"/>
        <v>994.29</v>
      </c>
    </row>
    <row r="134" spans="1:6" x14ac:dyDescent="0.25">
      <c r="A134" t="s">
        <v>7</v>
      </c>
      <c r="B134" t="s">
        <v>28</v>
      </c>
      <c r="D134">
        <v>548.16</v>
      </c>
      <c r="E134">
        <v>115.11</v>
      </c>
      <c r="F134">
        <f t="shared" si="2"/>
        <v>663.27</v>
      </c>
    </row>
    <row r="135" spans="1:6" x14ac:dyDescent="0.25">
      <c r="A135" t="s">
        <v>7</v>
      </c>
      <c r="B135" t="s">
        <v>28</v>
      </c>
      <c r="D135">
        <v>800</v>
      </c>
      <c r="E135">
        <v>168</v>
      </c>
      <c r="F135">
        <f t="shared" si="2"/>
        <v>968</v>
      </c>
    </row>
    <row r="136" spans="1:6" x14ac:dyDescent="0.25">
      <c r="A136" t="s">
        <v>7</v>
      </c>
      <c r="B136" t="s">
        <v>29</v>
      </c>
      <c r="D136">
        <v>100</v>
      </c>
      <c r="E136">
        <v>21</v>
      </c>
      <c r="F136">
        <f t="shared" si="2"/>
        <v>121</v>
      </c>
    </row>
    <row r="137" spans="1:6" x14ac:dyDescent="0.25">
      <c r="A137" t="s">
        <v>6</v>
      </c>
      <c r="B137" t="s">
        <v>29</v>
      </c>
      <c r="D137">
        <v>169.35</v>
      </c>
      <c r="E137">
        <v>35.56</v>
      </c>
      <c r="F137">
        <f t="shared" si="2"/>
        <v>204.91</v>
      </c>
    </row>
    <row r="138" spans="1:6" x14ac:dyDescent="0.25">
      <c r="A138" t="s">
        <v>7</v>
      </c>
      <c r="B138" t="s">
        <v>29</v>
      </c>
      <c r="D138">
        <v>100</v>
      </c>
      <c r="E138">
        <v>21</v>
      </c>
      <c r="F138">
        <f t="shared" si="2"/>
        <v>121</v>
      </c>
    </row>
    <row r="139" spans="1:6" x14ac:dyDescent="0.25">
      <c r="A139" t="s">
        <v>7</v>
      </c>
      <c r="B139" t="s">
        <v>29</v>
      </c>
      <c r="D139">
        <v>150</v>
      </c>
      <c r="E139">
        <v>31.5</v>
      </c>
      <c r="F139">
        <f t="shared" si="2"/>
        <v>181.5</v>
      </c>
    </row>
    <row r="140" spans="1:6" x14ac:dyDescent="0.25">
      <c r="A140" t="s">
        <v>7</v>
      </c>
      <c r="B140" t="s">
        <v>29</v>
      </c>
      <c r="D140">
        <v>150</v>
      </c>
      <c r="E140">
        <v>31.5</v>
      </c>
      <c r="F140">
        <f t="shared" si="2"/>
        <v>181.5</v>
      </c>
    </row>
    <row r="141" spans="1:6" x14ac:dyDescent="0.25">
      <c r="A141" t="s">
        <v>7</v>
      </c>
      <c r="B141" t="s">
        <v>29</v>
      </c>
      <c r="D141" s="1">
        <v>1400</v>
      </c>
      <c r="E141">
        <v>294</v>
      </c>
      <c r="F141">
        <f t="shared" si="2"/>
        <v>1694</v>
      </c>
    </row>
    <row r="142" spans="1:6" x14ac:dyDescent="0.25">
      <c r="A142" t="s">
        <v>7</v>
      </c>
      <c r="B142" t="s">
        <v>29</v>
      </c>
      <c r="D142">
        <v>150</v>
      </c>
      <c r="E142">
        <v>31.5</v>
      </c>
      <c r="F142">
        <f t="shared" si="2"/>
        <v>181.5</v>
      </c>
    </row>
    <row r="143" spans="1:6" x14ac:dyDescent="0.25">
      <c r="A143" t="s">
        <v>7</v>
      </c>
      <c r="B143" t="s">
        <v>29</v>
      </c>
      <c r="D143">
        <v>150</v>
      </c>
      <c r="E143">
        <v>31.5</v>
      </c>
      <c r="F143">
        <f t="shared" si="2"/>
        <v>181.5</v>
      </c>
    </row>
    <row r="144" spans="1:6" x14ac:dyDescent="0.25">
      <c r="A144" t="s">
        <v>7</v>
      </c>
      <c r="B144" t="s">
        <v>29</v>
      </c>
      <c r="D144">
        <v>100</v>
      </c>
      <c r="E144">
        <v>21</v>
      </c>
      <c r="F144">
        <f t="shared" si="2"/>
        <v>121</v>
      </c>
    </row>
    <row r="145" spans="1:6" x14ac:dyDescent="0.25">
      <c r="A145" t="s">
        <v>7</v>
      </c>
      <c r="B145" t="s">
        <v>29</v>
      </c>
      <c r="D145">
        <v>150</v>
      </c>
      <c r="E145">
        <v>31.5</v>
      </c>
      <c r="F145">
        <f t="shared" si="2"/>
        <v>181.5</v>
      </c>
    </row>
    <row r="146" spans="1:6" x14ac:dyDescent="0.25">
      <c r="A146" t="s">
        <v>7</v>
      </c>
      <c r="B146" t="s">
        <v>29</v>
      </c>
      <c r="D146">
        <v>150</v>
      </c>
      <c r="E146">
        <v>31.5</v>
      </c>
      <c r="F146">
        <f t="shared" si="2"/>
        <v>181.5</v>
      </c>
    </row>
    <row r="147" spans="1:6" x14ac:dyDescent="0.25">
      <c r="A147" t="s">
        <v>7</v>
      </c>
      <c r="B147" t="s">
        <v>29</v>
      </c>
      <c r="D147">
        <v>200</v>
      </c>
      <c r="E147">
        <v>42</v>
      </c>
      <c r="F147">
        <f t="shared" si="2"/>
        <v>242</v>
      </c>
    </row>
    <row r="148" spans="1:6" x14ac:dyDescent="0.25">
      <c r="A148" t="s">
        <v>7</v>
      </c>
      <c r="B148" t="s">
        <v>29</v>
      </c>
      <c r="D148">
        <v>150</v>
      </c>
      <c r="E148">
        <v>31.5</v>
      </c>
      <c r="F148">
        <f t="shared" si="2"/>
        <v>181.5</v>
      </c>
    </row>
    <row r="149" spans="1:6" x14ac:dyDescent="0.25">
      <c r="A149" t="s">
        <v>7</v>
      </c>
      <c r="B149" t="s">
        <v>29</v>
      </c>
      <c r="D149">
        <v>400</v>
      </c>
      <c r="E149">
        <v>84</v>
      </c>
      <c r="F149">
        <f t="shared" si="2"/>
        <v>484</v>
      </c>
    </row>
    <row r="150" spans="1:6" x14ac:dyDescent="0.25">
      <c r="A150" t="s">
        <v>7</v>
      </c>
      <c r="B150" t="s">
        <v>29</v>
      </c>
      <c r="D150">
        <v>833.33</v>
      </c>
      <c r="E150">
        <v>175</v>
      </c>
      <c r="F150">
        <f t="shared" si="2"/>
        <v>1008.33</v>
      </c>
    </row>
    <row r="151" spans="1:6" x14ac:dyDescent="0.25">
      <c r="A151" t="s">
        <v>7</v>
      </c>
      <c r="B151" t="s">
        <v>29</v>
      </c>
      <c r="D151">
        <v>100</v>
      </c>
      <c r="E151">
        <v>21</v>
      </c>
      <c r="F151">
        <f t="shared" si="2"/>
        <v>121</v>
      </c>
    </row>
    <row r="152" spans="1:6" x14ac:dyDescent="0.25">
      <c r="A152" t="s">
        <v>7</v>
      </c>
      <c r="B152" t="s">
        <v>29</v>
      </c>
      <c r="D152">
        <v>80</v>
      </c>
      <c r="E152">
        <v>16.8</v>
      </c>
      <c r="F152">
        <f t="shared" si="2"/>
        <v>96.8</v>
      </c>
    </row>
    <row r="153" spans="1:6" x14ac:dyDescent="0.25">
      <c r="A153" t="s">
        <v>7</v>
      </c>
      <c r="B153" t="s">
        <v>29</v>
      </c>
      <c r="D153">
        <v>300</v>
      </c>
      <c r="E153">
        <v>63</v>
      </c>
      <c r="F153">
        <f t="shared" si="2"/>
        <v>363</v>
      </c>
    </row>
    <row r="154" spans="1:6" x14ac:dyDescent="0.25">
      <c r="A154" t="s">
        <v>7</v>
      </c>
      <c r="B154" t="s">
        <v>29</v>
      </c>
      <c r="D154">
        <v>150</v>
      </c>
      <c r="E154">
        <v>31.5</v>
      </c>
      <c r="F154">
        <f t="shared" si="2"/>
        <v>181.5</v>
      </c>
    </row>
    <row r="155" spans="1:6" x14ac:dyDescent="0.25">
      <c r="A155" t="s">
        <v>7</v>
      </c>
      <c r="B155" t="s">
        <v>29</v>
      </c>
      <c r="D155">
        <v>80</v>
      </c>
      <c r="E155">
        <v>16.8</v>
      </c>
      <c r="F155">
        <f t="shared" si="2"/>
        <v>96.8</v>
      </c>
    </row>
    <row r="156" spans="1:6" x14ac:dyDescent="0.25">
      <c r="A156" t="s">
        <v>7</v>
      </c>
      <c r="B156" t="s">
        <v>29</v>
      </c>
      <c r="D156">
        <v>50</v>
      </c>
      <c r="E156">
        <v>10.5</v>
      </c>
      <c r="F156">
        <f t="shared" si="2"/>
        <v>60.5</v>
      </c>
    </row>
    <row r="157" spans="1:6" x14ac:dyDescent="0.25">
      <c r="A157" t="s">
        <v>6</v>
      </c>
      <c r="B157" t="s">
        <v>29</v>
      </c>
      <c r="D157">
        <v>300</v>
      </c>
      <c r="E157">
        <v>63</v>
      </c>
      <c r="F157">
        <f t="shared" si="2"/>
        <v>363</v>
      </c>
    </row>
    <row r="158" spans="1:6" x14ac:dyDescent="0.25">
      <c r="A158" t="s">
        <v>7</v>
      </c>
      <c r="B158" t="s">
        <v>29</v>
      </c>
      <c r="D158">
        <v>200</v>
      </c>
      <c r="E158">
        <v>42</v>
      </c>
      <c r="F158">
        <f t="shared" si="2"/>
        <v>242</v>
      </c>
    </row>
    <row r="159" spans="1:6" x14ac:dyDescent="0.25">
      <c r="A159" t="s">
        <v>7</v>
      </c>
      <c r="B159" t="s">
        <v>29</v>
      </c>
      <c r="D159">
        <v>200</v>
      </c>
      <c r="E159">
        <v>42</v>
      </c>
      <c r="F159">
        <f t="shared" si="2"/>
        <v>242</v>
      </c>
    </row>
    <row r="160" spans="1:6" x14ac:dyDescent="0.25">
      <c r="A160" t="s">
        <v>7</v>
      </c>
      <c r="B160" t="s">
        <v>29</v>
      </c>
      <c r="D160">
        <v>60</v>
      </c>
      <c r="E160">
        <v>12.6</v>
      </c>
      <c r="F160">
        <f t="shared" si="2"/>
        <v>72.599999999999994</v>
      </c>
    </row>
    <row r="161" spans="1:6" x14ac:dyDescent="0.25">
      <c r="A161" t="s">
        <v>7</v>
      </c>
      <c r="B161" t="s">
        <v>29</v>
      </c>
      <c r="D161">
        <v>100</v>
      </c>
      <c r="E161">
        <v>21</v>
      </c>
      <c r="F161">
        <f t="shared" si="2"/>
        <v>121</v>
      </c>
    </row>
    <row r="162" spans="1:6" x14ac:dyDescent="0.25">
      <c r="A162" t="s">
        <v>7</v>
      </c>
      <c r="B162" t="s">
        <v>29</v>
      </c>
      <c r="D162">
        <v>80</v>
      </c>
      <c r="E162">
        <v>16.8</v>
      </c>
      <c r="F162">
        <f t="shared" si="2"/>
        <v>96.8</v>
      </c>
    </row>
    <row r="163" spans="1:6" x14ac:dyDescent="0.25">
      <c r="A163" t="s">
        <v>7</v>
      </c>
      <c r="B163" t="s">
        <v>29</v>
      </c>
      <c r="D163">
        <v>80</v>
      </c>
      <c r="E163">
        <v>16.8</v>
      </c>
      <c r="F163">
        <f t="shared" si="2"/>
        <v>96.8</v>
      </c>
    </row>
    <row r="164" spans="1:6" x14ac:dyDescent="0.25">
      <c r="A164" t="s">
        <v>6</v>
      </c>
      <c r="B164" t="s">
        <v>29</v>
      </c>
      <c r="D164">
        <v>880.65</v>
      </c>
      <c r="E164">
        <v>184.94</v>
      </c>
      <c r="F164">
        <f t="shared" si="2"/>
        <v>1065.5899999999999</v>
      </c>
    </row>
    <row r="165" spans="1:6" x14ac:dyDescent="0.25">
      <c r="A165" t="s">
        <v>7</v>
      </c>
      <c r="B165" t="s">
        <v>29</v>
      </c>
      <c r="D165">
        <v>150</v>
      </c>
      <c r="E165">
        <v>31.5</v>
      </c>
      <c r="F165">
        <f t="shared" si="2"/>
        <v>181.5</v>
      </c>
    </row>
    <row r="166" spans="1:6" x14ac:dyDescent="0.25">
      <c r="A166" t="s">
        <v>7</v>
      </c>
      <c r="B166" t="s">
        <v>29</v>
      </c>
      <c r="D166">
        <v>100</v>
      </c>
      <c r="E166">
        <v>21</v>
      </c>
      <c r="F166">
        <f t="shared" si="2"/>
        <v>121</v>
      </c>
    </row>
    <row r="167" spans="1:6" x14ac:dyDescent="0.25">
      <c r="A167" t="s">
        <v>7</v>
      </c>
      <c r="B167" t="s">
        <v>29</v>
      </c>
      <c r="D167">
        <v>50</v>
      </c>
      <c r="E167">
        <v>10.5</v>
      </c>
      <c r="F167">
        <f t="shared" si="2"/>
        <v>60.5</v>
      </c>
    </row>
    <row r="168" spans="1:6" x14ac:dyDescent="0.25">
      <c r="A168" t="s">
        <v>6</v>
      </c>
      <c r="B168" t="s">
        <v>29</v>
      </c>
      <c r="D168">
        <v>100</v>
      </c>
      <c r="E168">
        <v>21</v>
      </c>
      <c r="F168">
        <f t="shared" si="2"/>
        <v>121</v>
      </c>
    </row>
    <row r="169" spans="1:6" x14ac:dyDescent="0.25">
      <c r="A169" t="s">
        <v>7</v>
      </c>
      <c r="B169" t="s">
        <v>29</v>
      </c>
      <c r="D169">
        <v>35</v>
      </c>
      <c r="E169">
        <v>7.35</v>
      </c>
      <c r="F169">
        <f t="shared" si="2"/>
        <v>42.35</v>
      </c>
    </row>
    <row r="170" spans="1:6" x14ac:dyDescent="0.25">
      <c r="A170" t="s">
        <v>7</v>
      </c>
      <c r="B170" t="s">
        <v>29</v>
      </c>
      <c r="D170">
        <v>80</v>
      </c>
      <c r="E170">
        <v>16.8</v>
      </c>
      <c r="F170">
        <f t="shared" si="2"/>
        <v>96.8</v>
      </c>
    </row>
    <row r="171" spans="1:6" x14ac:dyDescent="0.25">
      <c r="A171" t="s">
        <v>6</v>
      </c>
      <c r="B171" t="s">
        <v>29</v>
      </c>
      <c r="D171">
        <v>150</v>
      </c>
      <c r="E171">
        <v>31.5</v>
      </c>
      <c r="F171">
        <f t="shared" si="2"/>
        <v>181.5</v>
      </c>
    </row>
    <row r="172" spans="1:6" x14ac:dyDescent="0.25">
      <c r="A172" t="s">
        <v>7</v>
      </c>
      <c r="B172" t="s">
        <v>29</v>
      </c>
      <c r="D172">
        <v>100</v>
      </c>
      <c r="E172">
        <v>21</v>
      </c>
      <c r="F172">
        <f t="shared" si="2"/>
        <v>121</v>
      </c>
    </row>
    <row r="173" spans="1:6" x14ac:dyDescent="0.25">
      <c r="A173" t="s">
        <v>7</v>
      </c>
      <c r="B173" t="s">
        <v>29</v>
      </c>
      <c r="D173">
        <v>150</v>
      </c>
      <c r="E173">
        <v>31.5</v>
      </c>
      <c r="F173">
        <f t="shared" si="2"/>
        <v>181.5</v>
      </c>
    </row>
    <row r="174" spans="1:6" x14ac:dyDescent="0.25">
      <c r="A174" t="s">
        <v>7</v>
      </c>
      <c r="B174" t="s">
        <v>29</v>
      </c>
      <c r="D174">
        <v>150</v>
      </c>
      <c r="E174">
        <v>31.5</v>
      </c>
      <c r="F174">
        <f t="shared" si="2"/>
        <v>181.5</v>
      </c>
    </row>
    <row r="175" spans="1:6" x14ac:dyDescent="0.25">
      <c r="A175" t="s">
        <v>7</v>
      </c>
      <c r="B175" t="s">
        <v>29</v>
      </c>
      <c r="D175">
        <v>100</v>
      </c>
      <c r="E175">
        <v>21</v>
      </c>
      <c r="F175">
        <f t="shared" si="2"/>
        <v>121</v>
      </c>
    </row>
    <row r="176" spans="1:6" x14ac:dyDescent="0.25">
      <c r="A176" t="s">
        <v>7</v>
      </c>
      <c r="B176" t="s">
        <v>29</v>
      </c>
      <c r="D176">
        <v>95</v>
      </c>
      <c r="E176">
        <v>19.95</v>
      </c>
      <c r="F176">
        <f t="shared" si="2"/>
        <v>114.95</v>
      </c>
    </row>
    <row r="177" spans="1:6" x14ac:dyDescent="0.25">
      <c r="A177" t="s">
        <v>7</v>
      </c>
      <c r="B177" t="s">
        <v>29</v>
      </c>
      <c r="D177">
        <v>150</v>
      </c>
      <c r="E177">
        <v>31.5</v>
      </c>
      <c r="F177">
        <f t="shared" si="2"/>
        <v>181.5</v>
      </c>
    </row>
    <row r="178" spans="1:6" x14ac:dyDescent="0.25">
      <c r="A178" t="s">
        <v>7</v>
      </c>
      <c r="B178" t="s">
        <v>29</v>
      </c>
      <c r="D178">
        <v>150</v>
      </c>
      <c r="E178">
        <v>31.5</v>
      </c>
      <c r="F178">
        <f t="shared" si="2"/>
        <v>181.5</v>
      </c>
    </row>
    <row r="179" spans="1:6" x14ac:dyDescent="0.25">
      <c r="A179" t="s">
        <v>7</v>
      </c>
      <c r="B179" t="s">
        <v>29</v>
      </c>
      <c r="D179">
        <v>50</v>
      </c>
      <c r="E179">
        <v>10.5</v>
      </c>
      <c r="F179">
        <f t="shared" si="2"/>
        <v>60.5</v>
      </c>
    </row>
    <row r="180" spans="1:6" x14ac:dyDescent="0.25">
      <c r="A180" t="s">
        <v>7</v>
      </c>
      <c r="B180" t="s">
        <v>29</v>
      </c>
      <c r="D180">
        <v>100</v>
      </c>
      <c r="E180">
        <v>21</v>
      </c>
      <c r="F180">
        <f t="shared" si="2"/>
        <v>121</v>
      </c>
    </row>
    <row r="181" spans="1:6" x14ac:dyDescent="0.25">
      <c r="A181" t="s">
        <v>7</v>
      </c>
      <c r="B181" t="s">
        <v>29</v>
      </c>
      <c r="D181">
        <v>80</v>
      </c>
      <c r="E181">
        <v>16.8</v>
      </c>
      <c r="F181">
        <f t="shared" si="2"/>
        <v>96.8</v>
      </c>
    </row>
    <row r="182" spans="1:6" x14ac:dyDescent="0.25">
      <c r="A182" t="s">
        <v>7</v>
      </c>
      <c r="B182" t="s">
        <v>29</v>
      </c>
      <c r="D182" s="1">
        <v>1721.9</v>
      </c>
      <c r="E182">
        <v>361.6</v>
      </c>
      <c r="F182">
        <f t="shared" si="2"/>
        <v>2083.5</v>
      </c>
    </row>
    <row r="183" spans="1:6" x14ac:dyDescent="0.25">
      <c r="A183" t="s">
        <v>7</v>
      </c>
      <c r="B183" t="s">
        <v>29</v>
      </c>
      <c r="D183">
        <v>100</v>
      </c>
      <c r="E183">
        <v>21</v>
      </c>
      <c r="F183">
        <f t="shared" si="2"/>
        <v>121</v>
      </c>
    </row>
    <row r="184" spans="1:6" x14ac:dyDescent="0.25">
      <c r="A184" t="s">
        <v>7</v>
      </c>
      <c r="B184" t="s">
        <v>29</v>
      </c>
      <c r="D184">
        <v>150</v>
      </c>
      <c r="E184">
        <v>31.5</v>
      </c>
      <c r="F184">
        <f t="shared" si="2"/>
        <v>181.5</v>
      </c>
    </row>
    <row r="185" spans="1:6" x14ac:dyDescent="0.25">
      <c r="A185" t="s">
        <v>7</v>
      </c>
      <c r="B185" t="s">
        <v>29</v>
      </c>
      <c r="D185">
        <v>125</v>
      </c>
      <c r="E185">
        <v>26.25</v>
      </c>
      <c r="F185">
        <f t="shared" si="2"/>
        <v>151.25</v>
      </c>
    </row>
    <row r="186" spans="1:6" x14ac:dyDescent="0.25">
      <c r="A186" t="s">
        <v>7</v>
      </c>
      <c r="B186" t="s">
        <v>29</v>
      </c>
      <c r="D186">
        <v>100</v>
      </c>
      <c r="E186">
        <v>21</v>
      </c>
      <c r="F186">
        <f t="shared" si="2"/>
        <v>121</v>
      </c>
    </row>
    <row r="187" spans="1:6" x14ac:dyDescent="0.25">
      <c r="A187" t="s">
        <v>7</v>
      </c>
      <c r="B187" t="s">
        <v>29</v>
      </c>
      <c r="D187">
        <v>150</v>
      </c>
      <c r="E187">
        <v>31.5</v>
      </c>
      <c r="F187">
        <f t="shared" si="2"/>
        <v>181.5</v>
      </c>
    </row>
    <row r="188" spans="1:6" x14ac:dyDescent="0.25">
      <c r="A188" t="s">
        <v>7</v>
      </c>
      <c r="B188" t="s">
        <v>29</v>
      </c>
      <c r="D188">
        <v>150</v>
      </c>
      <c r="E188">
        <v>31.5</v>
      </c>
      <c r="F188">
        <f t="shared" si="2"/>
        <v>181.5</v>
      </c>
    </row>
    <row r="189" spans="1:6" x14ac:dyDescent="0.25">
      <c r="A189" t="s">
        <v>7</v>
      </c>
      <c r="B189" t="s">
        <v>29</v>
      </c>
      <c r="D189" s="1">
        <v>1500</v>
      </c>
      <c r="E189">
        <v>315</v>
      </c>
      <c r="F189">
        <f t="shared" si="2"/>
        <v>1815</v>
      </c>
    </row>
    <row r="190" spans="1:6" x14ac:dyDescent="0.25">
      <c r="A190" t="s">
        <v>7</v>
      </c>
      <c r="B190" t="s">
        <v>29</v>
      </c>
      <c r="D190">
        <v>900</v>
      </c>
      <c r="E190">
        <v>189</v>
      </c>
      <c r="F190">
        <f t="shared" si="2"/>
        <v>1089</v>
      </c>
    </row>
    <row r="191" spans="1:6" x14ac:dyDescent="0.25">
      <c r="A191" t="s">
        <v>7</v>
      </c>
      <c r="B191" t="s">
        <v>29</v>
      </c>
      <c r="D191">
        <v>560</v>
      </c>
      <c r="E191">
        <v>117.6</v>
      </c>
      <c r="F191">
        <f t="shared" si="2"/>
        <v>677.6</v>
      </c>
    </row>
    <row r="192" spans="1:6" x14ac:dyDescent="0.25">
      <c r="A192" t="s">
        <v>7</v>
      </c>
      <c r="B192" t="s">
        <v>29</v>
      </c>
      <c r="D192" s="1">
        <v>1500</v>
      </c>
      <c r="E192">
        <v>315</v>
      </c>
      <c r="F192">
        <f t="shared" si="2"/>
        <v>1815</v>
      </c>
    </row>
    <row r="193" spans="1:6" x14ac:dyDescent="0.25">
      <c r="A193" t="s">
        <v>7</v>
      </c>
      <c r="B193" t="s">
        <v>29</v>
      </c>
      <c r="D193">
        <v>416.66</v>
      </c>
      <c r="E193">
        <v>87.5</v>
      </c>
      <c r="F193">
        <f t="shared" si="2"/>
        <v>504.16</v>
      </c>
    </row>
    <row r="194" spans="1:6" x14ac:dyDescent="0.25">
      <c r="A194" t="s">
        <v>6</v>
      </c>
      <c r="B194" t="s">
        <v>29</v>
      </c>
      <c r="D194" s="1">
        <v>9099.4599999999991</v>
      </c>
      <c r="E194" s="1">
        <v>1910.89</v>
      </c>
      <c r="F194">
        <f t="shared" si="2"/>
        <v>11010.349999999999</v>
      </c>
    </row>
    <row r="195" spans="1:6" x14ac:dyDescent="0.25">
      <c r="A195" t="s">
        <v>6</v>
      </c>
      <c r="B195" t="s">
        <v>29</v>
      </c>
      <c r="D195">
        <v>300</v>
      </c>
      <c r="E195">
        <v>63</v>
      </c>
      <c r="F195">
        <f t="shared" ref="F195:F211" si="3">D195+E195</f>
        <v>363</v>
      </c>
    </row>
    <row r="196" spans="1:6" x14ac:dyDescent="0.25">
      <c r="A196" t="s">
        <v>6</v>
      </c>
      <c r="B196" t="s">
        <v>29</v>
      </c>
      <c r="D196" s="1">
        <v>2521.2600000000002</v>
      </c>
      <c r="E196">
        <v>529.46</v>
      </c>
      <c r="F196">
        <f t="shared" si="3"/>
        <v>3050.7200000000003</v>
      </c>
    </row>
    <row r="197" spans="1:6" x14ac:dyDescent="0.25">
      <c r="A197" t="s">
        <v>7</v>
      </c>
      <c r="B197" t="s">
        <v>29</v>
      </c>
      <c r="D197">
        <v>500</v>
      </c>
      <c r="E197">
        <v>105</v>
      </c>
      <c r="F197">
        <f t="shared" si="3"/>
        <v>605</v>
      </c>
    </row>
    <row r="198" spans="1:6" x14ac:dyDescent="0.25">
      <c r="A198" t="s">
        <v>6</v>
      </c>
      <c r="B198" t="s">
        <v>29</v>
      </c>
      <c r="D198">
        <v>300</v>
      </c>
      <c r="E198">
        <v>63</v>
      </c>
      <c r="F198">
        <f t="shared" si="3"/>
        <v>363</v>
      </c>
    </row>
    <row r="199" spans="1:6" x14ac:dyDescent="0.25">
      <c r="A199" t="s">
        <v>7</v>
      </c>
      <c r="B199" t="s">
        <v>29</v>
      </c>
      <c r="D199">
        <v>500</v>
      </c>
      <c r="E199">
        <v>105</v>
      </c>
      <c r="F199">
        <f t="shared" si="3"/>
        <v>605</v>
      </c>
    </row>
    <row r="200" spans="1:6" x14ac:dyDescent="0.25">
      <c r="A200" t="s">
        <v>7</v>
      </c>
      <c r="B200" t="s">
        <v>29</v>
      </c>
      <c r="D200">
        <v>300</v>
      </c>
      <c r="E200">
        <v>63</v>
      </c>
      <c r="F200">
        <f t="shared" si="3"/>
        <v>363</v>
      </c>
    </row>
    <row r="201" spans="1:6" x14ac:dyDescent="0.25">
      <c r="A201" t="s">
        <v>7</v>
      </c>
      <c r="B201" t="s">
        <v>29</v>
      </c>
      <c r="D201" s="1">
        <v>1000</v>
      </c>
      <c r="E201">
        <v>210</v>
      </c>
      <c r="F201">
        <f t="shared" si="3"/>
        <v>1210</v>
      </c>
    </row>
    <row r="202" spans="1:6" x14ac:dyDescent="0.25">
      <c r="A202" t="s">
        <v>7</v>
      </c>
      <c r="B202" t="s">
        <v>29</v>
      </c>
      <c r="D202" s="1">
        <v>1500</v>
      </c>
      <c r="E202">
        <v>315</v>
      </c>
      <c r="F202">
        <f t="shared" si="3"/>
        <v>1815</v>
      </c>
    </row>
    <row r="203" spans="1:6" x14ac:dyDescent="0.25">
      <c r="A203" t="s">
        <v>7</v>
      </c>
      <c r="B203" t="s">
        <v>29</v>
      </c>
      <c r="D203">
        <v>150</v>
      </c>
      <c r="E203">
        <v>31.5</v>
      </c>
      <c r="F203">
        <f t="shared" si="3"/>
        <v>181.5</v>
      </c>
    </row>
    <row r="204" spans="1:6" x14ac:dyDescent="0.25">
      <c r="A204" t="s">
        <v>7</v>
      </c>
      <c r="B204" t="s">
        <v>29</v>
      </c>
      <c r="D204">
        <v>766.66</v>
      </c>
      <c r="E204">
        <v>161</v>
      </c>
      <c r="F204">
        <f t="shared" si="3"/>
        <v>927.66</v>
      </c>
    </row>
    <row r="205" spans="1:6" x14ac:dyDescent="0.25">
      <c r="A205" t="s">
        <v>7</v>
      </c>
      <c r="B205" t="s">
        <v>29</v>
      </c>
      <c r="D205">
        <v>150</v>
      </c>
      <c r="E205">
        <v>31.5</v>
      </c>
      <c r="F205">
        <f t="shared" si="3"/>
        <v>181.5</v>
      </c>
    </row>
    <row r="206" spans="1:6" x14ac:dyDescent="0.25">
      <c r="A206" t="s">
        <v>7</v>
      </c>
      <c r="B206" t="s">
        <v>29</v>
      </c>
      <c r="D206">
        <v>150</v>
      </c>
      <c r="E206">
        <v>31.5</v>
      </c>
      <c r="F206">
        <f t="shared" si="3"/>
        <v>181.5</v>
      </c>
    </row>
    <row r="207" spans="1:6" x14ac:dyDescent="0.25">
      <c r="A207" t="s">
        <v>7</v>
      </c>
      <c r="B207" t="s">
        <v>29</v>
      </c>
      <c r="D207">
        <v>495.87</v>
      </c>
      <c r="E207">
        <v>104.13</v>
      </c>
      <c r="F207">
        <f t="shared" si="3"/>
        <v>600</v>
      </c>
    </row>
    <row r="208" spans="1:6" x14ac:dyDescent="0.25">
      <c r="A208" t="s">
        <v>7</v>
      </c>
      <c r="B208" t="s">
        <v>29</v>
      </c>
      <c r="D208">
        <v>378</v>
      </c>
      <c r="E208">
        <v>79.38</v>
      </c>
      <c r="F208">
        <f t="shared" si="3"/>
        <v>457.38</v>
      </c>
    </row>
    <row r="209" spans="1:6" x14ac:dyDescent="0.25">
      <c r="A209" t="s">
        <v>7</v>
      </c>
      <c r="B209" t="s">
        <v>29</v>
      </c>
      <c r="D209">
        <v>89.38</v>
      </c>
      <c r="E209">
        <v>18.77</v>
      </c>
      <c r="F209">
        <f t="shared" si="3"/>
        <v>108.14999999999999</v>
      </c>
    </row>
    <row r="210" spans="1:6" x14ac:dyDescent="0.25">
      <c r="A210" t="s">
        <v>7</v>
      </c>
      <c r="B210" t="s">
        <v>29</v>
      </c>
      <c r="D210">
        <v>500</v>
      </c>
      <c r="E210">
        <v>105</v>
      </c>
      <c r="F210">
        <f t="shared" si="3"/>
        <v>605</v>
      </c>
    </row>
    <row r="211" spans="1:6" x14ac:dyDescent="0.25">
      <c r="A211" t="s">
        <v>7</v>
      </c>
      <c r="B211" t="s">
        <v>29</v>
      </c>
      <c r="D211" s="1">
        <v>1295.0999999999999</v>
      </c>
      <c r="E211">
        <v>271.97000000000003</v>
      </c>
      <c r="F211">
        <f t="shared" si="3"/>
        <v>1567.07</v>
      </c>
    </row>
    <row r="213" spans="1:6" x14ac:dyDescent="0.25">
      <c r="D213" s="1"/>
      <c r="F213" s="1"/>
    </row>
    <row r="214" spans="1:6" x14ac:dyDescent="0.25">
      <c r="D214" s="1"/>
      <c r="F214" s="1"/>
    </row>
    <row r="216" spans="1:6" x14ac:dyDescent="0.25">
      <c r="D216" s="1"/>
      <c r="F216" s="1"/>
    </row>
    <row r="217" spans="1:6" x14ac:dyDescent="0.25">
      <c r="F217" s="1"/>
    </row>
    <row r="219" spans="1:6" x14ac:dyDescent="0.25">
      <c r="D219" s="1"/>
      <c r="F219" s="1"/>
    </row>
    <row r="222" spans="1:6" x14ac:dyDescent="0.25">
      <c r="D222" s="1"/>
      <c r="F222" s="1"/>
    </row>
    <row r="228" spans="4:6" x14ac:dyDescent="0.25">
      <c r="D228" s="1"/>
      <c r="F228" s="1"/>
    </row>
    <row r="232" spans="4:6" x14ac:dyDescent="0.25">
      <c r="D232" s="1"/>
      <c r="F232" s="1"/>
    </row>
    <row r="235" spans="4:6" x14ac:dyDescent="0.25">
      <c r="F235" s="1"/>
    </row>
    <row r="283" spans="4:6" x14ac:dyDescent="0.25">
      <c r="D283" s="1"/>
      <c r="F283" s="1"/>
    </row>
    <row r="285" spans="4:6" x14ac:dyDescent="0.25">
      <c r="D285" s="1"/>
      <c r="F285" s="1"/>
    </row>
    <row r="287" spans="4:6" x14ac:dyDescent="0.25">
      <c r="D287" s="1"/>
      <c r="F287" s="1"/>
    </row>
    <row r="289" spans="4:6" x14ac:dyDescent="0.25">
      <c r="D289" s="1"/>
      <c r="E289" s="1"/>
      <c r="F289" s="1"/>
    </row>
    <row r="290" spans="4:6" x14ac:dyDescent="0.25">
      <c r="D290" s="1"/>
      <c r="F290" s="1"/>
    </row>
    <row r="291" spans="4:6" x14ac:dyDescent="0.25">
      <c r="F291" s="1"/>
    </row>
    <row r="293" spans="4:6" x14ac:dyDescent="0.25">
      <c r="D293" s="1"/>
      <c r="F293" s="1"/>
    </row>
    <row r="295" spans="4:6" x14ac:dyDescent="0.25">
      <c r="D295" s="1"/>
      <c r="F295" s="1"/>
    </row>
    <row r="297" spans="4:6" x14ac:dyDescent="0.25">
      <c r="D297" s="1"/>
      <c r="F297" s="1"/>
    </row>
    <row r="302" spans="4:6" x14ac:dyDescent="0.25">
      <c r="D302" s="1"/>
      <c r="E302" s="1"/>
      <c r="F302" s="1"/>
    </row>
    <row r="303" spans="4:6" x14ac:dyDescent="0.25">
      <c r="D303" s="1"/>
      <c r="F303" s="1"/>
    </row>
    <row r="339" spans="4:6" x14ac:dyDescent="0.25">
      <c r="F339" s="1"/>
    </row>
    <row r="352" spans="4:6" x14ac:dyDescent="0.25">
      <c r="D352" s="1"/>
      <c r="F352" s="1"/>
    </row>
    <row r="353" spans="4:6" x14ac:dyDescent="0.25">
      <c r="D353" s="1"/>
      <c r="F353" s="1"/>
    </row>
    <row r="357" spans="4:6" x14ac:dyDescent="0.25">
      <c r="D357" s="1"/>
      <c r="F357" s="1"/>
    </row>
    <row r="360" spans="4:6" x14ac:dyDescent="0.25">
      <c r="F360" s="1"/>
    </row>
    <row r="362" spans="4:6" x14ac:dyDescent="0.25">
      <c r="D362" s="1"/>
      <c r="F362" s="1"/>
    </row>
    <row r="369" spans="4:6" x14ac:dyDescent="0.25">
      <c r="D369" s="1"/>
      <c r="F369" s="1"/>
    </row>
    <row r="374" spans="4:6" x14ac:dyDescent="0.25">
      <c r="D374" s="1"/>
      <c r="E374" s="1"/>
      <c r="F374" s="1"/>
    </row>
    <row r="390" spans="4:6" x14ac:dyDescent="0.25">
      <c r="D390" s="1"/>
      <c r="F390" s="1"/>
    </row>
    <row r="399" spans="4:6" x14ac:dyDescent="0.25">
      <c r="D399" s="1"/>
      <c r="F399" s="1"/>
    </row>
    <row r="422" spans="6:6" x14ac:dyDescent="0.25">
      <c r="F422" s="1"/>
    </row>
    <row r="432" spans="6:6" x14ac:dyDescent="0.25">
      <c r="F432" s="1"/>
    </row>
    <row r="446" spans="4:6" x14ac:dyDescent="0.25">
      <c r="D446" s="1"/>
      <c r="F446" s="1"/>
    </row>
    <row r="450" spans="4:6" x14ac:dyDescent="0.25">
      <c r="D450" s="1"/>
      <c r="F450" s="1"/>
    </row>
    <row r="473" spans="6:6" x14ac:dyDescent="0.25">
      <c r="F473" s="1"/>
    </row>
    <row r="489" spans="4:6" x14ac:dyDescent="0.25">
      <c r="D489" s="1"/>
      <c r="F489" s="1"/>
    </row>
    <row r="498" spans="4:6" x14ac:dyDescent="0.25">
      <c r="D498" s="1"/>
      <c r="F498" s="1"/>
    </row>
    <row r="504" spans="4:6" x14ac:dyDescent="0.25">
      <c r="D504" s="1"/>
      <c r="F504" s="1"/>
    </row>
    <row r="508" spans="4:6" x14ac:dyDescent="0.25">
      <c r="D508" s="1"/>
      <c r="F508" s="1"/>
    </row>
    <row r="510" spans="4:6" x14ac:dyDescent="0.25">
      <c r="F510" s="1"/>
    </row>
    <row r="512" spans="4:6" x14ac:dyDescent="0.25">
      <c r="D512" s="1"/>
      <c r="F512" s="1"/>
    </row>
    <row r="514" spans="4:6" x14ac:dyDescent="0.25">
      <c r="D514" s="1"/>
      <c r="E514" s="1"/>
      <c r="F514" s="1"/>
    </row>
    <row r="548" spans="6:6" x14ac:dyDescent="0.25">
      <c r="F548" s="1"/>
    </row>
    <row r="588" spans="6:6" x14ac:dyDescent="0.25">
      <c r="F588" s="1"/>
    </row>
    <row r="626" spans="4:6" x14ac:dyDescent="0.25">
      <c r="D626" s="1"/>
      <c r="F626" s="1"/>
    </row>
    <row r="632" spans="4:6" x14ac:dyDescent="0.25">
      <c r="D632" s="1"/>
      <c r="F632" s="1"/>
    </row>
  </sheetData>
  <autoFilter ref="A1:F211" xr:uid="{DD5CD8CD-2AD0-4532-9DC3-C2F60511CC2F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dimension ref="A1:Q25"/>
  <sheetViews>
    <sheetView zoomScale="80" zoomScaleNormal="80" workbookViewId="0">
      <selection activeCell="Q3" sqref="Q3"/>
    </sheetView>
  </sheetViews>
  <sheetFormatPr baseColWidth="10" defaultRowHeight="15" x14ac:dyDescent="0.25"/>
  <cols>
    <col min="1" max="1" width="33.5703125" customWidth="1"/>
    <col min="2" max="2" width="8.7109375" bestFit="1" customWidth="1"/>
    <col min="3" max="3" width="11.7109375" bestFit="1" customWidth="1"/>
    <col min="4" max="4" width="7.85546875" bestFit="1" customWidth="1"/>
    <col min="5" max="5" width="8.85546875" bestFit="1" customWidth="1"/>
    <col min="6" max="6" width="13.140625" bestFit="1" customWidth="1"/>
    <col min="7" max="7" width="10.7109375" bestFit="1" customWidth="1"/>
    <col min="8" max="8" width="12" bestFit="1" customWidth="1"/>
    <col min="9" max="9" width="13.140625" bestFit="1" customWidth="1"/>
    <col min="10" max="10" width="12.28515625" bestFit="1" customWidth="1"/>
    <col min="11" max="11" width="8" bestFit="1" customWidth="1"/>
    <col min="12" max="12" width="13" bestFit="1" customWidth="1"/>
    <col min="13" max="13" width="12.140625" bestFit="1" customWidth="1"/>
    <col min="14" max="14" width="4.28515625" bestFit="1" customWidth="1"/>
    <col min="15" max="15" width="12" bestFit="1" customWidth="1"/>
    <col min="16" max="16" width="8.7109375" bestFit="1" customWidth="1"/>
    <col min="17" max="17" width="9.28515625" bestFit="1" customWidth="1"/>
  </cols>
  <sheetData>
    <row r="1" spans="1:17" x14ac:dyDescent="0.25">
      <c r="A1" s="47" t="s">
        <v>12</v>
      </c>
      <c r="B1" s="45" t="s">
        <v>13</v>
      </c>
      <c r="C1" s="45" t="s">
        <v>14</v>
      </c>
      <c r="D1" s="45" t="s">
        <v>15</v>
      </c>
      <c r="E1" s="45" t="s">
        <v>16</v>
      </c>
      <c r="F1" s="45" t="s">
        <v>17</v>
      </c>
      <c r="G1" s="45" t="s">
        <v>18</v>
      </c>
      <c r="H1" s="45" t="s">
        <v>19</v>
      </c>
      <c r="I1" s="45" t="s">
        <v>20</v>
      </c>
      <c r="J1" s="45" t="s">
        <v>21</v>
      </c>
      <c r="K1" s="45" t="s">
        <v>22</v>
      </c>
      <c r="L1" s="45" t="s">
        <v>23</v>
      </c>
      <c r="M1" s="45" t="s">
        <v>24</v>
      </c>
      <c r="N1" s="45" t="s">
        <v>25</v>
      </c>
      <c r="O1" s="45" t="s">
        <v>26</v>
      </c>
      <c r="P1" s="45" t="s">
        <v>59</v>
      </c>
      <c r="Q1" s="46" t="s">
        <v>76</v>
      </c>
    </row>
    <row r="2" spans="1:17" x14ac:dyDescent="0.25">
      <c r="A2" s="48"/>
      <c r="B2" s="2"/>
      <c r="C2" s="2"/>
      <c r="D2" s="2"/>
      <c r="E2" s="2"/>
      <c r="F2" s="2">
        <v>26.53</v>
      </c>
      <c r="G2" s="2"/>
      <c r="H2" s="2"/>
      <c r="I2" s="2"/>
      <c r="J2" s="2"/>
      <c r="K2" s="2"/>
      <c r="L2" s="2"/>
      <c r="M2" s="2">
        <v>238.78</v>
      </c>
      <c r="N2" s="2"/>
      <c r="O2" s="2"/>
      <c r="P2" s="35" t="s">
        <v>27</v>
      </c>
      <c r="Q2" s="49">
        <f>B2+F2</f>
        <v>26.53</v>
      </c>
    </row>
    <row r="3" spans="1:17" x14ac:dyDescent="0.25">
      <c r="A3" s="48"/>
      <c r="B3" s="2">
        <v>488.97</v>
      </c>
      <c r="C3" s="2">
        <v>-31.05</v>
      </c>
      <c r="D3" s="2"/>
      <c r="E3" s="2">
        <v>457.92</v>
      </c>
      <c r="F3" s="2">
        <v>151.09</v>
      </c>
      <c r="G3" s="2"/>
      <c r="H3" s="2"/>
      <c r="I3" s="2"/>
      <c r="J3" s="2"/>
      <c r="K3" s="2"/>
      <c r="L3" s="2"/>
      <c r="M3" s="2">
        <v>132.65</v>
      </c>
      <c r="N3" s="2"/>
      <c r="O3" s="2"/>
      <c r="P3" s="35" t="s">
        <v>28</v>
      </c>
      <c r="Q3" s="49">
        <f t="shared" ref="Q3:Q25" si="0">B3+F3</f>
        <v>640.06000000000006</v>
      </c>
    </row>
    <row r="4" spans="1:17" x14ac:dyDescent="0.25">
      <c r="A4" s="48"/>
      <c r="B4" s="2">
        <v>977.92</v>
      </c>
      <c r="C4" s="2">
        <v>-62.1</v>
      </c>
      <c r="D4" s="2"/>
      <c r="E4" s="2">
        <v>915.82</v>
      </c>
      <c r="F4" s="2">
        <v>302.18</v>
      </c>
      <c r="G4" s="2"/>
      <c r="H4" s="2"/>
      <c r="I4" s="2"/>
      <c r="J4" s="2"/>
      <c r="K4" s="2"/>
      <c r="L4" s="2"/>
      <c r="M4" s="2"/>
      <c r="N4" s="2"/>
      <c r="O4" s="2"/>
      <c r="P4" s="35" t="s">
        <v>29</v>
      </c>
      <c r="Q4" s="49">
        <f t="shared" si="0"/>
        <v>1280.0999999999999</v>
      </c>
    </row>
    <row r="5" spans="1:17" x14ac:dyDescent="0.25">
      <c r="A5" s="48"/>
      <c r="B5" s="2">
        <v>1027.4100000000001</v>
      </c>
      <c r="C5" s="2">
        <v>-65.239999999999995</v>
      </c>
      <c r="D5" s="2"/>
      <c r="E5" s="2">
        <v>962.17</v>
      </c>
      <c r="F5" s="2">
        <v>321.06</v>
      </c>
      <c r="G5" s="2"/>
      <c r="H5" s="2"/>
      <c r="I5" s="2"/>
      <c r="J5" s="2"/>
      <c r="K5" s="2"/>
      <c r="L5" s="2"/>
      <c r="M5" s="2"/>
      <c r="N5" s="2"/>
      <c r="O5" s="2"/>
      <c r="P5" s="35" t="s">
        <v>27</v>
      </c>
      <c r="Q5" s="49">
        <f t="shared" si="0"/>
        <v>1348.47</v>
      </c>
    </row>
    <row r="6" spans="1:17" x14ac:dyDescent="0.25">
      <c r="A6" s="48"/>
      <c r="B6" s="2">
        <v>1027.4100000000001</v>
      </c>
      <c r="C6" s="2">
        <v>-65.239999999999995</v>
      </c>
      <c r="D6" s="2"/>
      <c r="E6" s="2">
        <v>962.17</v>
      </c>
      <c r="F6" s="2">
        <v>321.06</v>
      </c>
      <c r="G6" s="2"/>
      <c r="H6" s="2"/>
      <c r="I6" s="2"/>
      <c r="J6" s="2"/>
      <c r="K6" s="2"/>
      <c r="L6" s="2"/>
      <c r="M6" s="2"/>
      <c r="N6" s="2"/>
      <c r="O6" s="2"/>
      <c r="P6" s="35" t="s">
        <v>28</v>
      </c>
      <c r="Q6" s="49">
        <f t="shared" si="0"/>
        <v>1348.47</v>
      </c>
    </row>
    <row r="7" spans="1:17" x14ac:dyDescent="0.25">
      <c r="A7" s="48"/>
      <c r="B7" s="2">
        <v>1027.4100000000001</v>
      </c>
      <c r="C7" s="2">
        <v>-65.239999999999995</v>
      </c>
      <c r="D7" s="2"/>
      <c r="E7" s="2">
        <v>962.17</v>
      </c>
      <c r="F7" s="2">
        <v>321.06</v>
      </c>
      <c r="G7" s="2"/>
      <c r="H7" s="2"/>
      <c r="I7" s="2"/>
      <c r="J7" s="2"/>
      <c r="K7" s="2"/>
      <c r="L7" s="2"/>
      <c r="M7" s="2"/>
      <c r="N7" s="2"/>
      <c r="O7" s="2"/>
      <c r="P7" s="35" t="s">
        <v>29</v>
      </c>
      <c r="Q7" s="49">
        <f t="shared" si="0"/>
        <v>1348.47</v>
      </c>
    </row>
    <row r="8" spans="1:17" x14ac:dyDescent="0.25">
      <c r="A8" s="48"/>
      <c r="B8" s="2">
        <v>901.08</v>
      </c>
      <c r="C8" s="2">
        <v>-57.22</v>
      </c>
      <c r="D8" s="2">
        <v>-18.02</v>
      </c>
      <c r="E8" s="2">
        <v>825.84</v>
      </c>
      <c r="F8" s="2">
        <v>0.01</v>
      </c>
      <c r="G8" s="2"/>
      <c r="H8" s="2"/>
      <c r="I8" s="2"/>
      <c r="J8" s="2"/>
      <c r="K8" s="2"/>
      <c r="L8" s="2"/>
      <c r="M8" s="2">
        <v>281.58999999999997</v>
      </c>
      <c r="N8" s="2"/>
      <c r="O8" s="2"/>
      <c r="P8" s="35" t="s">
        <v>27</v>
      </c>
      <c r="Q8" s="49">
        <f t="shared" si="0"/>
        <v>901.09</v>
      </c>
    </row>
    <row r="9" spans="1:17" x14ac:dyDescent="0.25">
      <c r="A9" s="48"/>
      <c r="B9" s="2">
        <v>450.54</v>
      </c>
      <c r="C9" s="2">
        <v>-28.84</v>
      </c>
      <c r="D9" s="2">
        <v>-9.01</v>
      </c>
      <c r="E9" s="2">
        <v>412.69</v>
      </c>
      <c r="F9" s="2">
        <v>146.18</v>
      </c>
      <c r="G9" s="2"/>
      <c r="H9" s="2"/>
      <c r="I9" s="2"/>
      <c r="J9" s="2"/>
      <c r="K9" s="2"/>
      <c r="L9" s="2"/>
      <c r="M9" s="2"/>
      <c r="N9" s="2"/>
      <c r="O9" s="2"/>
      <c r="P9" s="35" t="s">
        <v>28</v>
      </c>
      <c r="Q9" s="49">
        <f t="shared" si="0"/>
        <v>596.72</v>
      </c>
    </row>
    <row r="10" spans="1:17" x14ac:dyDescent="0.25">
      <c r="A10" s="48"/>
      <c r="B10" s="2">
        <v>901.08</v>
      </c>
      <c r="C10" s="2">
        <v>-57.67</v>
      </c>
      <c r="D10" s="2">
        <v>-18.02</v>
      </c>
      <c r="E10" s="2">
        <v>825.39</v>
      </c>
      <c r="F10" s="2">
        <v>292.41000000000003</v>
      </c>
      <c r="G10" s="2"/>
      <c r="H10" s="2"/>
      <c r="I10" s="2"/>
      <c r="J10" s="2"/>
      <c r="K10" s="2"/>
      <c r="L10" s="2"/>
      <c r="M10" s="2"/>
      <c r="N10" s="2"/>
      <c r="O10" s="2"/>
      <c r="P10" s="35" t="s">
        <v>29</v>
      </c>
      <c r="Q10" s="49">
        <f t="shared" si="0"/>
        <v>1193.49</v>
      </c>
    </row>
    <row r="11" spans="1:17" x14ac:dyDescent="0.25">
      <c r="A11" s="48"/>
      <c r="B11" s="2">
        <v>1886.56</v>
      </c>
      <c r="C11" s="2">
        <v>-119.8</v>
      </c>
      <c r="D11" s="2">
        <v>-266.76</v>
      </c>
      <c r="E11" s="2">
        <v>1500</v>
      </c>
      <c r="F11" s="2">
        <v>589.54999999999995</v>
      </c>
      <c r="G11" s="2"/>
      <c r="H11" s="2"/>
      <c r="I11" s="2"/>
      <c r="J11" s="2"/>
      <c r="K11" s="2"/>
      <c r="L11" s="2"/>
      <c r="M11" s="2"/>
      <c r="N11" s="2"/>
      <c r="O11" s="2"/>
      <c r="P11" s="35" t="s">
        <v>27</v>
      </c>
      <c r="Q11" s="49">
        <f t="shared" si="0"/>
        <v>2476.1099999999997</v>
      </c>
    </row>
    <row r="12" spans="1:17" x14ac:dyDescent="0.25">
      <c r="A12" s="48"/>
      <c r="B12" s="2">
        <v>1886.8</v>
      </c>
      <c r="C12" s="2">
        <v>-119.82</v>
      </c>
      <c r="D12" s="2">
        <v>-266.98</v>
      </c>
      <c r="E12" s="2">
        <v>1500</v>
      </c>
      <c r="F12" s="2">
        <v>589.61</v>
      </c>
      <c r="G12" s="2"/>
      <c r="H12" s="2"/>
      <c r="I12" s="2"/>
      <c r="J12" s="2"/>
      <c r="K12" s="2"/>
      <c r="L12" s="2"/>
      <c r="M12" s="2"/>
      <c r="N12" s="2"/>
      <c r="O12" s="2"/>
      <c r="P12" s="35" t="s">
        <v>28</v>
      </c>
      <c r="Q12" s="49">
        <f t="shared" si="0"/>
        <v>2476.41</v>
      </c>
    </row>
    <row r="13" spans="1:17" x14ac:dyDescent="0.25">
      <c r="A13" s="48"/>
      <c r="B13" s="2">
        <v>1886.8</v>
      </c>
      <c r="C13" s="2">
        <v>-119.82</v>
      </c>
      <c r="D13" s="2">
        <v>-266.98</v>
      </c>
      <c r="E13" s="2">
        <v>1500</v>
      </c>
      <c r="F13" s="2">
        <v>589.61</v>
      </c>
      <c r="G13" s="2"/>
      <c r="H13" s="2"/>
      <c r="I13" s="2"/>
      <c r="J13" s="2"/>
      <c r="K13" s="2"/>
      <c r="L13" s="2"/>
      <c r="M13" s="2"/>
      <c r="N13" s="2"/>
      <c r="O13" s="2"/>
      <c r="P13" s="35" t="s">
        <v>29</v>
      </c>
      <c r="Q13" s="49">
        <f>B13+F13</f>
        <v>2476.41</v>
      </c>
    </row>
    <row r="14" spans="1:17" x14ac:dyDescent="0.25">
      <c r="A14" s="4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5"/>
      <c r="Q14" s="49">
        <f t="shared" si="0"/>
        <v>0</v>
      </c>
    </row>
    <row r="15" spans="1:17" x14ac:dyDescent="0.25">
      <c r="A15" s="4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5"/>
      <c r="Q15" s="49">
        <f t="shared" si="0"/>
        <v>0</v>
      </c>
    </row>
    <row r="16" spans="1:17" x14ac:dyDescent="0.25">
      <c r="A16" s="4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5"/>
      <c r="Q16" s="49">
        <f t="shared" si="0"/>
        <v>0</v>
      </c>
    </row>
    <row r="17" spans="1:17" x14ac:dyDescent="0.25">
      <c r="A17" s="4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5"/>
      <c r="Q17" s="49">
        <f t="shared" si="0"/>
        <v>0</v>
      </c>
    </row>
    <row r="18" spans="1:17" x14ac:dyDescent="0.25">
      <c r="A18" s="4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5"/>
      <c r="Q18" s="49">
        <f t="shared" si="0"/>
        <v>0</v>
      </c>
    </row>
    <row r="19" spans="1:17" x14ac:dyDescent="0.25">
      <c r="A19" s="4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5"/>
      <c r="Q19" s="49">
        <f t="shared" si="0"/>
        <v>0</v>
      </c>
    </row>
    <row r="20" spans="1:17" x14ac:dyDescent="0.25">
      <c r="A20" s="4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5"/>
      <c r="Q20" s="49">
        <f t="shared" si="0"/>
        <v>0</v>
      </c>
    </row>
    <row r="21" spans="1:17" x14ac:dyDescent="0.25">
      <c r="A21" s="4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5"/>
      <c r="Q21" s="49">
        <f t="shared" si="0"/>
        <v>0</v>
      </c>
    </row>
    <row r="22" spans="1:17" x14ac:dyDescent="0.25">
      <c r="A22" s="4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5"/>
      <c r="Q22" s="49">
        <f t="shared" si="0"/>
        <v>0</v>
      </c>
    </row>
    <row r="23" spans="1:17" x14ac:dyDescent="0.25">
      <c r="A23" s="4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35"/>
      <c r="Q23" s="49">
        <f t="shared" si="0"/>
        <v>0</v>
      </c>
    </row>
    <row r="24" spans="1:17" x14ac:dyDescent="0.25">
      <c r="A24" s="4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5"/>
      <c r="Q24" s="49">
        <f t="shared" si="0"/>
        <v>0</v>
      </c>
    </row>
    <row r="25" spans="1:17" ht="15.75" thickBot="1" x14ac:dyDescent="0.3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2"/>
      <c r="Q25" s="53">
        <f t="shared" si="0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dimension ref="A1:N6"/>
  <sheetViews>
    <sheetView workbookViewId="0">
      <selection activeCell="F3" sqref="F3:F5"/>
    </sheetView>
  </sheetViews>
  <sheetFormatPr baseColWidth="10" defaultRowHeight="15" x14ac:dyDescent="0.25"/>
  <cols>
    <col min="1" max="1" width="18.42578125" customWidth="1"/>
    <col min="14" max="14" width="12" bestFit="1" customWidth="1"/>
  </cols>
  <sheetData>
    <row r="1" spans="1:14" x14ac:dyDescent="0.25">
      <c r="B1" s="55" t="s">
        <v>39</v>
      </c>
      <c r="C1" s="55" t="s">
        <v>40</v>
      </c>
      <c r="D1" s="55" t="s">
        <v>41</v>
      </c>
      <c r="E1" s="55" t="s">
        <v>42</v>
      </c>
      <c r="F1" s="55" t="s">
        <v>43</v>
      </c>
      <c r="G1" s="55" t="s">
        <v>44</v>
      </c>
      <c r="H1" s="55" t="s">
        <v>45</v>
      </c>
      <c r="I1" s="55" t="s">
        <v>46</v>
      </c>
      <c r="J1" s="55" t="s">
        <v>47</v>
      </c>
      <c r="K1" s="55" t="s">
        <v>48</v>
      </c>
      <c r="L1" s="55" t="s">
        <v>49</v>
      </c>
      <c r="M1" s="55" t="s">
        <v>50</v>
      </c>
      <c r="N1" s="55" t="s">
        <v>77</v>
      </c>
    </row>
    <row r="2" spans="1:14" x14ac:dyDescent="0.25">
      <c r="A2" s="56" t="s">
        <v>71</v>
      </c>
      <c r="B2" s="3">
        <v>650.5</v>
      </c>
      <c r="C2" s="3">
        <v>3640.65</v>
      </c>
      <c r="D2" s="3">
        <v>1962.35</v>
      </c>
      <c r="E2" s="3"/>
      <c r="F2" s="3"/>
      <c r="G2" s="3"/>
      <c r="H2" s="3"/>
      <c r="I2" s="3"/>
      <c r="J2" s="3"/>
      <c r="K2" s="3"/>
      <c r="L2" s="3"/>
      <c r="M2" s="3"/>
      <c r="N2" s="4">
        <v>16468.27</v>
      </c>
    </row>
    <row r="3" spans="1:14" x14ac:dyDescent="0.25">
      <c r="A3" s="56" t="s">
        <v>72</v>
      </c>
      <c r="B3" s="4">
        <v>1775.1675</v>
      </c>
      <c r="C3" s="4">
        <v>670.49900000000002</v>
      </c>
      <c r="D3" s="4">
        <v>264.5</v>
      </c>
      <c r="E3" s="4"/>
      <c r="F3" s="4"/>
      <c r="G3" s="4"/>
      <c r="H3" s="3"/>
      <c r="I3" s="4"/>
      <c r="J3" s="4"/>
      <c r="K3" s="4"/>
      <c r="L3" s="4"/>
      <c r="M3" s="4"/>
      <c r="N3" s="4">
        <v>15418.345500000001</v>
      </c>
    </row>
    <row r="4" spans="1:14" x14ac:dyDescent="0.25">
      <c r="A4" s="56" t="s">
        <v>73</v>
      </c>
      <c r="B4" s="3">
        <v>1845.5340000000001</v>
      </c>
      <c r="C4" s="3">
        <v>759.85784297520661</v>
      </c>
      <c r="D4" s="3">
        <v>1575.692</v>
      </c>
      <c r="E4" s="3"/>
      <c r="F4" s="3"/>
      <c r="G4" s="3"/>
      <c r="H4" s="3"/>
      <c r="I4" s="3"/>
      <c r="J4" s="3"/>
      <c r="K4" s="3"/>
      <c r="L4" s="3"/>
      <c r="M4" s="3"/>
      <c r="N4" s="3">
        <v>17938.457842975207</v>
      </c>
    </row>
    <row r="5" spans="1:14" x14ac:dyDescent="0.25">
      <c r="A5" s="56" t="s">
        <v>74</v>
      </c>
      <c r="B5" s="3">
        <v>3728.6435000000001</v>
      </c>
      <c r="C5" s="3">
        <v>2076.0720000000001</v>
      </c>
      <c r="D5" s="4">
        <v>1712.25</v>
      </c>
      <c r="E5" s="3"/>
      <c r="F5" s="3"/>
      <c r="G5" s="3"/>
      <c r="H5" s="3"/>
      <c r="I5" s="3"/>
      <c r="J5" s="3"/>
      <c r="K5" s="3"/>
      <c r="L5" s="3"/>
      <c r="M5" s="4"/>
      <c r="N5" s="3">
        <v>24886.595499999996</v>
      </c>
    </row>
    <row r="6" spans="1:14" x14ac:dyDescent="0.25">
      <c r="B6" s="57">
        <f t="shared" ref="B6:D6" si="0">SUM(B2:B5)</f>
        <v>7999.8450000000003</v>
      </c>
      <c r="C6" s="57">
        <f t="shared" si="0"/>
        <v>7147.0788429752074</v>
      </c>
      <c r="D6" s="57">
        <f t="shared" si="0"/>
        <v>5514.7919999999995</v>
      </c>
      <c r="E6" s="57"/>
      <c r="F6" s="57"/>
      <c r="G6" s="57"/>
      <c r="H6" s="57"/>
      <c r="I6" s="57"/>
      <c r="J6" s="57"/>
      <c r="K6" s="57"/>
      <c r="L6" s="57"/>
      <c r="M6" s="57"/>
      <c r="N6" s="57">
        <f t="shared" ref="N6" si="1">SUM(N2:N5)</f>
        <v>74711.668842975196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dimension ref="A1:H143"/>
  <sheetViews>
    <sheetView workbookViewId="0">
      <selection activeCell="H1" sqref="H1:H1048576"/>
    </sheetView>
  </sheetViews>
  <sheetFormatPr baseColWidth="10" defaultRowHeight="15" x14ac:dyDescent="0.25"/>
  <cols>
    <col min="1" max="1" width="11.85546875" bestFit="1" customWidth="1"/>
    <col min="2" max="2" width="12.7109375" bestFit="1" customWidth="1"/>
    <col min="3" max="3" width="22.5703125" bestFit="1" customWidth="1"/>
    <col min="4" max="4" width="14.7109375" bestFit="1" customWidth="1"/>
    <col min="5" max="5" width="9.7109375" bestFit="1" customWidth="1"/>
    <col min="6" max="6" width="9" bestFit="1" customWidth="1"/>
    <col min="7" max="7" width="8.140625" bestFit="1" customWidth="1"/>
    <col min="8" max="8" width="25.42578125" customWidth="1"/>
  </cols>
  <sheetData>
    <row r="1" spans="1:8" x14ac:dyDescent="0.25">
      <c r="A1" s="6" t="s">
        <v>8</v>
      </c>
      <c r="B1" t="s">
        <v>1</v>
      </c>
      <c r="C1" t="s">
        <v>9</v>
      </c>
      <c r="D1" t="s">
        <v>10</v>
      </c>
      <c r="E1" t="s">
        <v>11</v>
      </c>
      <c r="F1" t="s">
        <v>4</v>
      </c>
      <c r="G1" t="s">
        <v>5</v>
      </c>
      <c r="H1" t="s">
        <v>60</v>
      </c>
    </row>
    <row r="2" spans="1:8" x14ac:dyDescent="0.25">
      <c r="A2" s="30"/>
      <c r="B2" t="s">
        <v>29</v>
      </c>
      <c r="D2">
        <v>41.32</v>
      </c>
      <c r="E2">
        <v>0</v>
      </c>
      <c r="F2">
        <v>8.68</v>
      </c>
      <c r="G2">
        <v>50</v>
      </c>
      <c r="H2" t="s">
        <v>61</v>
      </c>
    </row>
    <row r="3" spans="1:8" x14ac:dyDescent="0.25">
      <c r="A3" s="30"/>
      <c r="B3" t="s">
        <v>27</v>
      </c>
      <c r="D3">
        <v>40.5</v>
      </c>
      <c r="E3">
        <v>0</v>
      </c>
      <c r="F3">
        <v>8.51</v>
      </c>
      <c r="G3">
        <v>49.01</v>
      </c>
      <c r="H3" t="s">
        <v>62</v>
      </c>
    </row>
    <row r="4" spans="1:8" x14ac:dyDescent="0.25">
      <c r="A4" s="30"/>
      <c r="B4" t="s">
        <v>29</v>
      </c>
      <c r="D4">
        <v>28.31</v>
      </c>
      <c r="E4">
        <v>0</v>
      </c>
      <c r="F4">
        <v>5.95</v>
      </c>
      <c r="G4">
        <v>34.26</v>
      </c>
      <c r="H4" t="s">
        <v>61</v>
      </c>
    </row>
    <row r="5" spans="1:8" x14ac:dyDescent="0.25">
      <c r="A5" s="30"/>
      <c r="B5" t="s">
        <v>27</v>
      </c>
      <c r="D5">
        <v>39.72</v>
      </c>
      <c r="E5">
        <v>0</v>
      </c>
      <c r="F5">
        <v>8.34</v>
      </c>
      <c r="G5">
        <v>48.06</v>
      </c>
      <c r="H5" t="s">
        <v>61</v>
      </c>
    </row>
    <row r="6" spans="1:8" x14ac:dyDescent="0.25">
      <c r="A6" s="30"/>
      <c r="B6" t="s">
        <v>28</v>
      </c>
      <c r="D6">
        <v>39.72</v>
      </c>
      <c r="E6">
        <v>0</v>
      </c>
      <c r="F6">
        <v>8.34</v>
      </c>
      <c r="G6">
        <v>48.06</v>
      </c>
      <c r="H6" t="s">
        <v>61</v>
      </c>
    </row>
    <row r="7" spans="1:8" x14ac:dyDescent="0.25">
      <c r="A7" s="30"/>
      <c r="B7" t="s">
        <v>29</v>
      </c>
      <c r="D7">
        <v>39.6</v>
      </c>
      <c r="E7">
        <v>0</v>
      </c>
      <c r="F7">
        <v>8.32</v>
      </c>
      <c r="G7">
        <v>47.92</v>
      </c>
      <c r="H7" t="s">
        <v>61</v>
      </c>
    </row>
    <row r="8" spans="1:8" x14ac:dyDescent="0.25">
      <c r="A8" s="30"/>
      <c r="B8" t="s">
        <v>28</v>
      </c>
      <c r="D8">
        <v>175</v>
      </c>
      <c r="E8">
        <v>12.25</v>
      </c>
      <c r="F8">
        <v>0</v>
      </c>
      <c r="G8">
        <v>162.75</v>
      </c>
      <c r="H8" t="s">
        <v>62</v>
      </c>
    </row>
    <row r="9" spans="1:8" x14ac:dyDescent="0.25">
      <c r="A9" s="30"/>
      <c r="B9" t="s">
        <v>27</v>
      </c>
      <c r="D9">
        <v>724.28</v>
      </c>
      <c r="E9">
        <v>0</v>
      </c>
      <c r="F9">
        <v>152.1</v>
      </c>
      <c r="G9">
        <v>876.38</v>
      </c>
      <c r="H9" t="s">
        <v>61</v>
      </c>
    </row>
    <row r="10" spans="1:8" x14ac:dyDescent="0.25">
      <c r="A10" s="30"/>
      <c r="B10" t="s">
        <v>28</v>
      </c>
      <c r="D10">
        <v>366.16</v>
      </c>
      <c r="E10">
        <v>0</v>
      </c>
      <c r="F10">
        <v>76.89</v>
      </c>
      <c r="G10">
        <v>443.05</v>
      </c>
      <c r="H10" t="s">
        <v>61</v>
      </c>
    </row>
    <row r="11" spans="1:8" x14ac:dyDescent="0.25">
      <c r="A11" s="30"/>
      <c r="B11" t="s">
        <v>29</v>
      </c>
      <c r="D11">
        <v>362.23</v>
      </c>
      <c r="E11">
        <v>0</v>
      </c>
      <c r="F11">
        <v>76.069999999999993</v>
      </c>
      <c r="G11">
        <v>438.3</v>
      </c>
      <c r="H11" t="s">
        <v>61</v>
      </c>
    </row>
    <row r="12" spans="1:8" x14ac:dyDescent="0.25">
      <c r="A12" s="30"/>
      <c r="B12" t="s">
        <v>27</v>
      </c>
      <c r="D12">
        <v>54.6</v>
      </c>
      <c r="E12">
        <v>0</v>
      </c>
      <c r="F12">
        <v>11.47</v>
      </c>
      <c r="G12">
        <v>66.069999999999993</v>
      </c>
      <c r="H12" t="s">
        <v>62</v>
      </c>
    </row>
    <row r="13" spans="1:8" x14ac:dyDescent="0.25">
      <c r="A13" s="30"/>
      <c r="B13" t="s">
        <v>27</v>
      </c>
      <c r="D13">
        <v>48</v>
      </c>
      <c r="E13">
        <v>0</v>
      </c>
      <c r="F13">
        <v>10.08</v>
      </c>
      <c r="G13">
        <v>58.08</v>
      </c>
      <c r="H13" t="s">
        <v>62</v>
      </c>
    </row>
    <row r="14" spans="1:8" x14ac:dyDescent="0.25">
      <c r="A14" s="30"/>
      <c r="B14" t="s">
        <v>28</v>
      </c>
      <c r="D14">
        <v>54.6</v>
      </c>
      <c r="E14">
        <v>0</v>
      </c>
      <c r="F14">
        <v>11.47</v>
      </c>
      <c r="G14">
        <v>66.069999999999993</v>
      </c>
      <c r="H14" t="s">
        <v>62</v>
      </c>
    </row>
    <row r="15" spans="1:8" x14ac:dyDescent="0.25">
      <c r="A15" s="30"/>
      <c r="B15" t="s">
        <v>28</v>
      </c>
      <c r="D15">
        <v>48</v>
      </c>
      <c r="E15">
        <v>0</v>
      </c>
      <c r="F15">
        <v>10.08</v>
      </c>
      <c r="G15">
        <v>58.08</v>
      </c>
      <c r="H15" t="s">
        <v>62</v>
      </c>
    </row>
    <row r="16" spans="1:8" x14ac:dyDescent="0.25">
      <c r="A16" s="30"/>
      <c r="B16" t="s">
        <v>29</v>
      </c>
      <c r="D16">
        <v>48</v>
      </c>
      <c r="E16">
        <v>0</v>
      </c>
      <c r="F16">
        <v>10.08</v>
      </c>
      <c r="G16">
        <v>58.08</v>
      </c>
      <c r="H16" t="s">
        <v>62</v>
      </c>
    </row>
    <row r="17" spans="1:8" x14ac:dyDescent="0.25">
      <c r="A17" s="30"/>
      <c r="B17" t="s">
        <v>29</v>
      </c>
      <c r="D17">
        <v>54.6</v>
      </c>
      <c r="E17">
        <v>0</v>
      </c>
      <c r="F17">
        <v>11.47</v>
      </c>
      <c r="G17">
        <v>66.069999999999993</v>
      </c>
      <c r="H17" t="s">
        <v>62</v>
      </c>
    </row>
    <row r="18" spans="1:8" x14ac:dyDescent="0.25">
      <c r="A18" s="30"/>
      <c r="B18" t="s">
        <v>27</v>
      </c>
      <c r="D18">
        <v>108.07</v>
      </c>
      <c r="E18">
        <v>0</v>
      </c>
      <c r="F18">
        <v>22.69</v>
      </c>
      <c r="G18">
        <v>130.76</v>
      </c>
      <c r="H18" t="s">
        <v>62</v>
      </c>
    </row>
    <row r="19" spans="1:8" x14ac:dyDescent="0.25">
      <c r="A19" s="30"/>
      <c r="B19" t="s">
        <v>28</v>
      </c>
      <c r="D19">
        <v>108.07</v>
      </c>
      <c r="E19">
        <v>0</v>
      </c>
      <c r="F19">
        <v>22.69</v>
      </c>
      <c r="G19">
        <v>130.76</v>
      </c>
      <c r="H19" t="s">
        <v>62</v>
      </c>
    </row>
    <row r="20" spans="1:8" x14ac:dyDescent="0.25">
      <c r="A20" s="30"/>
      <c r="B20" t="s">
        <v>29</v>
      </c>
      <c r="D20">
        <v>108.07</v>
      </c>
      <c r="E20">
        <v>0</v>
      </c>
      <c r="F20">
        <v>22.69</v>
      </c>
      <c r="G20">
        <v>130.76</v>
      </c>
      <c r="H20" t="s">
        <v>62</v>
      </c>
    </row>
    <row r="21" spans="1:8" x14ac:dyDescent="0.25">
      <c r="A21" s="30"/>
      <c r="B21" t="s">
        <v>27</v>
      </c>
      <c r="D21">
        <v>15</v>
      </c>
      <c r="E21">
        <v>0</v>
      </c>
      <c r="F21">
        <v>1.5</v>
      </c>
      <c r="G21">
        <v>16.5</v>
      </c>
      <c r="H21" t="s">
        <v>62</v>
      </c>
    </row>
    <row r="22" spans="1:8" x14ac:dyDescent="0.25">
      <c r="A22" s="30"/>
      <c r="B22" t="s">
        <v>28</v>
      </c>
      <c r="D22">
        <v>15</v>
      </c>
      <c r="E22">
        <v>0</v>
      </c>
      <c r="F22">
        <v>1.5</v>
      </c>
      <c r="G22">
        <v>16.5</v>
      </c>
      <c r="H22" t="s">
        <v>62</v>
      </c>
    </row>
    <row r="23" spans="1:8" x14ac:dyDescent="0.25">
      <c r="A23" s="30"/>
      <c r="B23" t="s">
        <v>28</v>
      </c>
      <c r="C23" s="31"/>
      <c r="D23">
        <v>660</v>
      </c>
      <c r="E23">
        <v>0</v>
      </c>
      <c r="F23">
        <v>138.6</v>
      </c>
      <c r="G23">
        <v>798.6</v>
      </c>
      <c r="H23" s="31" t="s">
        <v>64</v>
      </c>
    </row>
    <row r="24" spans="1:8" x14ac:dyDescent="0.25">
      <c r="A24" s="30"/>
      <c r="B24" t="s">
        <v>27</v>
      </c>
      <c r="D24">
        <v>44.63</v>
      </c>
      <c r="E24">
        <v>0</v>
      </c>
      <c r="F24">
        <v>9.3699999999999992</v>
      </c>
      <c r="G24">
        <v>54</v>
      </c>
      <c r="H24" t="s">
        <v>61</v>
      </c>
    </row>
    <row r="25" spans="1:8" x14ac:dyDescent="0.25">
      <c r="A25" s="30"/>
      <c r="B25" t="s">
        <v>28</v>
      </c>
      <c r="D25">
        <v>103.55</v>
      </c>
      <c r="E25">
        <v>0</v>
      </c>
      <c r="F25">
        <v>21.75</v>
      </c>
      <c r="G25">
        <v>125.3</v>
      </c>
      <c r="H25" t="s">
        <v>61</v>
      </c>
    </row>
    <row r="26" spans="1:8" x14ac:dyDescent="0.25">
      <c r="A26" s="30"/>
      <c r="B26" t="s">
        <v>28</v>
      </c>
      <c r="D26">
        <v>16</v>
      </c>
      <c r="E26">
        <v>0</v>
      </c>
      <c r="F26">
        <v>3.36</v>
      </c>
      <c r="G26">
        <v>19.36</v>
      </c>
      <c r="H26" t="s">
        <v>62</v>
      </c>
    </row>
    <row r="27" spans="1:8" x14ac:dyDescent="0.25">
      <c r="A27" s="30"/>
      <c r="B27" t="s">
        <v>27</v>
      </c>
      <c r="D27">
        <v>108.75</v>
      </c>
      <c r="E27">
        <v>0</v>
      </c>
      <c r="F27">
        <v>22.84</v>
      </c>
      <c r="G27">
        <v>131.59</v>
      </c>
      <c r="H27" t="s">
        <v>62</v>
      </c>
    </row>
    <row r="28" spans="1:8" x14ac:dyDescent="0.25">
      <c r="A28" s="30"/>
      <c r="B28" t="s">
        <v>28</v>
      </c>
      <c r="D28">
        <v>181.24</v>
      </c>
      <c r="E28">
        <v>0</v>
      </c>
      <c r="F28">
        <v>38.06</v>
      </c>
      <c r="G28">
        <v>219.3</v>
      </c>
      <c r="H28" t="s">
        <v>62</v>
      </c>
    </row>
    <row r="29" spans="1:8" x14ac:dyDescent="0.25">
      <c r="A29" s="30"/>
      <c r="B29" t="s">
        <v>29</v>
      </c>
      <c r="D29">
        <v>70.739999999999995</v>
      </c>
      <c r="E29">
        <v>0</v>
      </c>
      <c r="F29">
        <v>14.86</v>
      </c>
      <c r="G29">
        <v>85.6</v>
      </c>
      <c r="H29" t="s">
        <v>62</v>
      </c>
    </row>
    <row r="30" spans="1:8" x14ac:dyDescent="0.25">
      <c r="A30" s="30"/>
      <c r="B30" t="s">
        <v>27</v>
      </c>
      <c r="D30">
        <v>55</v>
      </c>
      <c r="E30">
        <v>0</v>
      </c>
      <c r="F30">
        <v>11.55</v>
      </c>
      <c r="G30">
        <v>66.55</v>
      </c>
      <c r="H30" t="s">
        <v>62</v>
      </c>
    </row>
    <row r="31" spans="1:8" x14ac:dyDescent="0.25">
      <c r="A31" s="30"/>
      <c r="B31" t="s">
        <v>28</v>
      </c>
      <c r="D31">
        <v>55</v>
      </c>
      <c r="E31">
        <v>0</v>
      </c>
      <c r="F31">
        <v>11.55</v>
      </c>
      <c r="G31">
        <v>66.55</v>
      </c>
      <c r="H31" t="s">
        <v>62</v>
      </c>
    </row>
    <row r="32" spans="1:8" x14ac:dyDescent="0.25">
      <c r="A32" s="30"/>
      <c r="B32" t="s">
        <v>29</v>
      </c>
      <c r="D32">
        <v>55</v>
      </c>
      <c r="E32">
        <v>0</v>
      </c>
      <c r="F32">
        <v>11.55</v>
      </c>
      <c r="G32">
        <v>66.55</v>
      </c>
      <c r="H32" t="s">
        <v>62</v>
      </c>
    </row>
    <row r="33" spans="1:8" x14ac:dyDescent="0.25">
      <c r="A33" s="30"/>
      <c r="B33" t="s">
        <v>27</v>
      </c>
      <c r="D33">
        <v>118.4</v>
      </c>
      <c r="E33">
        <v>0</v>
      </c>
      <c r="F33">
        <v>24.86</v>
      </c>
      <c r="G33">
        <v>143.26</v>
      </c>
      <c r="H33" t="s">
        <v>63</v>
      </c>
    </row>
    <row r="34" spans="1:8" x14ac:dyDescent="0.25">
      <c r="A34" s="30"/>
      <c r="B34" t="s">
        <v>27</v>
      </c>
      <c r="D34">
        <v>187.57</v>
      </c>
      <c r="E34">
        <v>0</v>
      </c>
      <c r="F34">
        <v>39.39</v>
      </c>
      <c r="G34">
        <v>226.96</v>
      </c>
      <c r="H34" t="s">
        <v>63</v>
      </c>
    </row>
    <row r="35" spans="1:8" x14ac:dyDescent="0.25">
      <c r="A35" s="30"/>
      <c r="B35" t="s">
        <v>28</v>
      </c>
      <c r="D35">
        <v>187.57</v>
      </c>
      <c r="E35">
        <v>0</v>
      </c>
      <c r="F35">
        <v>39.39</v>
      </c>
      <c r="G35">
        <v>226.96</v>
      </c>
      <c r="H35" t="s">
        <v>63</v>
      </c>
    </row>
    <row r="36" spans="1:8" x14ac:dyDescent="0.25">
      <c r="A36" s="30"/>
      <c r="B36" t="s">
        <v>29</v>
      </c>
      <c r="D36">
        <v>187.57</v>
      </c>
      <c r="E36">
        <v>0</v>
      </c>
      <c r="F36">
        <v>39.39</v>
      </c>
      <c r="G36">
        <v>226.96</v>
      </c>
      <c r="H36" t="s">
        <v>63</v>
      </c>
    </row>
    <row r="37" spans="1:8" x14ac:dyDescent="0.25">
      <c r="A37" s="30"/>
      <c r="B37" t="s">
        <v>29</v>
      </c>
      <c r="D37">
        <v>340</v>
      </c>
      <c r="E37">
        <v>0</v>
      </c>
      <c r="F37">
        <v>71.400000000000006</v>
      </c>
      <c r="G37">
        <v>411.4</v>
      </c>
      <c r="H37" t="s">
        <v>63</v>
      </c>
    </row>
    <row r="38" spans="1:8" x14ac:dyDescent="0.25">
      <c r="A38" s="30"/>
      <c r="B38" t="s">
        <v>27</v>
      </c>
      <c r="D38">
        <v>22.19</v>
      </c>
      <c r="E38">
        <v>0</v>
      </c>
      <c r="F38">
        <v>4.66</v>
      </c>
      <c r="G38">
        <v>26.85</v>
      </c>
      <c r="H38" t="s">
        <v>61</v>
      </c>
    </row>
    <row r="39" spans="1:8" x14ac:dyDescent="0.25">
      <c r="A39" s="30"/>
      <c r="B39" t="s">
        <v>28</v>
      </c>
      <c r="D39">
        <v>56.85</v>
      </c>
      <c r="E39">
        <v>0</v>
      </c>
      <c r="F39">
        <v>11.94</v>
      </c>
      <c r="G39">
        <v>68.790000000000006</v>
      </c>
      <c r="H39" t="s">
        <v>61</v>
      </c>
    </row>
    <row r="40" spans="1:8" x14ac:dyDescent="0.25">
      <c r="A40" s="30"/>
      <c r="B40" t="s">
        <v>28</v>
      </c>
      <c r="D40">
        <v>17.72</v>
      </c>
      <c r="E40">
        <v>0</v>
      </c>
      <c r="F40">
        <v>3.72</v>
      </c>
      <c r="G40">
        <v>21.44</v>
      </c>
      <c r="H40" t="s">
        <v>61</v>
      </c>
    </row>
    <row r="41" spans="1:8" x14ac:dyDescent="0.25">
      <c r="A41" s="30"/>
      <c r="B41" t="s">
        <v>29</v>
      </c>
      <c r="D41">
        <v>87.52</v>
      </c>
      <c r="E41">
        <v>0</v>
      </c>
      <c r="F41">
        <v>18.38</v>
      </c>
      <c r="G41">
        <v>105.9</v>
      </c>
      <c r="H41" t="s">
        <v>61</v>
      </c>
    </row>
    <row r="42" spans="1:8" x14ac:dyDescent="0.25">
      <c r="A42" s="30"/>
      <c r="B42" t="s">
        <v>29</v>
      </c>
      <c r="D42">
        <v>24.95</v>
      </c>
      <c r="E42">
        <v>0</v>
      </c>
      <c r="F42">
        <v>5.24</v>
      </c>
      <c r="G42">
        <v>30.19</v>
      </c>
      <c r="H42" t="s">
        <v>61</v>
      </c>
    </row>
    <row r="43" spans="1:8" x14ac:dyDescent="0.25">
      <c r="A43" s="30"/>
      <c r="B43" t="s">
        <v>29</v>
      </c>
      <c r="D43">
        <v>17.670000000000002</v>
      </c>
      <c r="E43">
        <v>0</v>
      </c>
      <c r="F43">
        <v>3.71</v>
      </c>
      <c r="G43">
        <v>21.38</v>
      </c>
      <c r="H43" t="s">
        <v>61</v>
      </c>
    </row>
    <row r="44" spans="1:8" x14ac:dyDescent="0.25">
      <c r="A44" s="30"/>
      <c r="B44" t="s">
        <v>28</v>
      </c>
      <c r="D44">
        <v>2.89</v>
      </c>
      <c r="E44">
        <v>0</v>
      </c>
      <c r="F44">
        <v>0.61</v>
      </c>
      <c r="G44">
        <v>3.5</v>
      </c>
      <c r="H44" t="s">
        <v>61</v>
      </c>
    </row>
    <row r="45" spans="1:8" x14ac:dyDescent="0.25">
      <c r="A45" s="30"/>
      <c r="B45" t="s">
        <v>29</v>
      </c>
      <c r="D45">
        <v>800</v>
      </c>
      <c r="E45">
        <v>0</v>
      </c>
      <c r="F45">
        <v>168</v>
      </c>
      <c r="G45">
        <v>968</v>
      </c>
      <c r="H45" t="s">
        <v>61</v>
      </c>
    </row>
    <row r="46" spans="1:8" x14ac:dyDescent="0.25">
      <c r="A46" s="30"/>
      <c r="B46" t="s">
        <v>27</v>
      </c>
      <c r="D46">
        <v>371.5</v>
      </c>
      <c r="E46">
        <v>0</v>
      </c>
      <c r="F46">
        <v>78.02</v>
      </c>
      <c r="G46">
        <v>449.52</v>
      </c>
      <c r="H46" t="s">
        <v>62</v>
      </c>
    </row>
    <row r="47" spans="1:8" x14ac:dyDescent="0.25">
      <c r="A47" s="30"/>
      <c r="B47" t="s">
        <v>27</v>
      </c>
      <c r="D47">
        <v>36.1</v>
      </c>
      <c r="E47">
        <v>0</v>
      </c>
      <c r="F47">
        <v>7.58</v>
      </c>
      <c r="G47">
        <v>43.68</v>
      </c>
      <c r="H47" t="s">
        <v>61</v>
      </c>
    </row>
    <row r="48" spans="1:8" x14ac:dyDescent="0.25">
      <c r="A48" s="30"/>
      <c r="B48" t="s">
        <v>27</v>
      </c>
      <c r="D48">
        <v>0.27</v>
      </c>
      <c r="E48">
        <v>0</v>
      </c>
      <c r="F48">
        <v>0.06</v>
      </c>
      <c r="G48">
        <v>0.33</v>
      </c>
      <c r="H48" t="s">
        <v>61</v>
      </c>
    </row>
    <row r="49" spans="1:8" x14ac:dyDescent="0.25">
      <c r="A49" s="30"/>
      <c r="B49" t="s">
        <v>28</v>
      </c>
      <c r="D49">
        <v>10.55</v>
      </c>
      <c r="E49">
        <v>0</v>
      </c>
      <c r="F49">
        <v>2.2200000000000002</v>
      </c>
      <c r="G49">
        <v>12.77</v>
      </c>
      <c r="H49" t="s">
        <v>61</v>
      </c>
    </row>
    <row r="50" spans="1:8" x14ac:dyDescent="0.25">
      <c r="A50" s="30"/>
      <c r="B50" t="s">
        <v>28</v>
      </c>
      <c r="D50">
        <v>259.2</v>
      </c>
      <c r="E50">
        <v>0</v>
      </c>
      <c r="F50">
        <v>54.43</v>
      </c>
      <c r="G50">
        <v>313.63</v>
      </c>
      <c r="H50" t="s">
        <v>62</v>
      </c>
    </row>
    <row r="51" spans="1:8" x14ac:dyDescent="0.25">
      <c r="A51" s="30"/>
      <c r="B51" t="s">
        <v>28</v>
      </c>
      <c r="D51" s="1">
        <v>1160</v>
      </c>
      <c r="E51">
        <v>0</v>
      </c>
      <c r="F51">
        <v>243.6</v>
      </c>
      <c r="G51" s="1">
        <v>1403.6</v>
      </c>
      <c r="H51" t="s">
        <v>62</v>
      </c>
    </row>
    <row r="52" spans="1:8" x14ac:dyDescent="0.25">
      <c r="A52" s="30"/>
      <c r="B52" t="s">
        <v>29</v>
      </c>
      <c r="D52">
        <v>208</v>
      </c>
      <c r="E52">
        <v>0</v>
      </c>
      <c r="F52">
        <v>43.68</v>
      </c>
      <c r="G52">
        <v>251.68</v>
      </c>
      <c r="H52" t="s">
        <v>62</v>
      </c>
    </row>
    <row r="53" spans="1:8" x14ac:dyDescent="0.25">
      <c r="A53" s="30"/>
      <c r="B53" t="s">
        <v>29</v>
      </c>
      <c r="D53">
        <v>413.33</v>
      </c>
      <c r="E53">
        <v>0</v>
      </c>
      <c r="F53">
        <v>86.8</v>
      </c>
      <c r="G53">
        <v>500.13</v>
      </c>
      <c r="H53" t="s">
        <v>62</v>
      </c>
    </row>
    <row r="54" spans="1:8" x14ac:dyDescent="0.25">
      <c r="A54" s="30"/>
      <c r="B54" t="s">
        <v>29</v>
      </c>
      <c r="D54">
        <v>280</v>
      </c>
      <c r="E54">
        <v>0</v>
      </c>
      <c r="F54">
        <v>58.8</v>
      </c>
      <c r="G54">
        <v>338.8</v>
      </c>
      <c r="H54" t="s">
        <v>62</v>
      </c>
    </row>
    <row r="55" spans="1:8" x14ac:dyDescent="0.25">
      <c r="A55" s="30"/>
      <c r="B55" t="s">
        <v>27</v>
      </c>
      <c r="D55">
        <v>442.44</v>
      </c>
      <c r="E55">
        <v>0</v>
      </c>
      <c r="F55">
        <v>92.91</v>
      </c>
      <c r="G55">
        <v>535.35</v>
      </c>
      <c r="H55" t="s">
        <v>61</v>
      </c>
    </row>
    <row r="56" spans="1:8" x14ac:dyDescent="0.25">
      <c r="A56" s="30"/>
      <c r="B56" t="s">
        <v>28</v>
      </c>
      <c r="D56">
        <v>431.11</v>
      </c>
      <c r="E56">
        <v>0</v>
      </c>
      <c r="F56">
        <v>90.53</v>
      </c>
      <c r="G56">
        <v>521.64</v>
      </c>
      <c r="H56" t="s">
        <v>61</v>
      </c>
    </row>
    <row r="57" spans="1:8" x14ac:dyDescent="0.25">
      <c r="A57" s="30"/>
      <c r="B57" t="s">
        <v>29</v>
      </c>
      <c r="D57">
        <v>303.88</v>
      </c>
      <c r="E57">
        <v>0</v>
      </c>
      <c r="F57">
        <v>63.81</v>
      </c>
      <c r="G57">
        <v>367.69</v>
      </c>
      <c r="H57" t="s">
        <v>61</v>
      </c>
    </row>
    <row r="58" spans="1:8" x14ac:dyDescent="0.25">
      <c r="A58" s="30"/>
      <c r="B58" t="s">
        <v>29</v>
      </c>
      <c r="D58">
        <v>14.04</v>
      </c>
      <c r="E58">
        <v>0</v>
      </c>
      <c r="F58">
        <v>2.95</v>
      </c>
      <c r="G58">
        <v>16.989999999999998</v>
      </c>
      <c r="H58" t="s">
        <v>62</v>
      </c>
    </row>
    <row r="59" spans="1:8" x14ac:dyDescent="0.25">
      <c r="A59" s="30"/>
      <c r="B59" t="s">
        <v>27</v>
      </c>
      <c r="D59">
        <v>22.72</v>
      </c>
      <c r="E59">
        <v>0</v>
      </c>
      <c r="F59">
        <v>4.7699999999999996</v>
      </c>
      <c r="G59">
        <v>27.49</v>
      </c>
      <c r="H59" t="s">
        <v>61</v>
      </c>
    </row>
    <row r="60" spans="1:8" x14ac:dyDescent="0.25">
      <c r="A60" s="30"/>
      <c r="B60" t="s">
        <v>27</v>
      </c>
      <c r="D60">
        <v>129.80000000000001</v>
      </c>
      <c r="E60">
        <v>0</v>
      </c>
      <c r="F60">
        <v>27.26</v>
      </c>
      <c r="G60">
        <v>157.06</v>
      </c>
      <c r="H60" t="s">
        <v>63</v>
      </c>
    </row>
    <row r="61" spans="1:8" x14ac:dyDescent="0.25">
      <c r="A61" s="30"/>
      <c r="B61" t="s">
        <v>28</v>
      </c>
      <c r="D61" s="1">
        <v>3405.16</v>
      </c>
      <c r="E61">
        <v>238.36</v>
      </c>
      <c r="F61">
        <v>715.08</v>
      </c>
      <c r="G61" s="1">
        <v>3881.88</v>
      </c>
      <c r="H61" t="s">
        <v>63</v>
      </c>
    </row>
    <row r="62" spans="1:8" x14ac:dyDescent="0.25">
      <c r="A62" s="30"/>
      <c r="B62" t="s">
        <v>27</v>
      </c>
      <c r="D62">
        <v>100</v>
      </c>
      <c r="E62">
        <v>0</v>
      </c>
      <c r="F62">
        <v>21</v>
      </c>
      <c r="G62">
        <v>121</v>
      </c>
      <c r="H62" t="s">
        <v>64</v>
      </c>
    </row>
    <row r="63" spans="1:8" x14ac:dyDescent="0.25">
      <c r="A63" s="30"/>
      <c r="B63" t="s">
        <v>28</v>
      </c>
      <c r="D63">
        <v>100</v>
      </c>
      <c r="E63">
        <v>0</v>
      </c>
      <c r="F63">
        <v>21</v>
      </c>
      <c r="G63">
        <v>121</v>
      </c>
      <c r="H63" t="s">
        <v>64</v>
      </c>
    </row>
    <row r="64" spans="1:8" x14ac:dyDescent="0.25">
      <c r="A64" s="30"/>
      <c r="B64" t="s">
        <v>29</v>
      </c>
      <c r="D64">
        <v>100</v>
      </c>
      <c r="E64">
        <v>0</v>
      </c>
      <c r="F64">
        <v>21</v>
      </c>
      <c r="G64">
        <v>121</v>
      </c>
      <c r="H64" t="s">
        <v>64</v>
      </c>
    </row>
    <row r="65" spans="1:8" x14ac:dyDescent="0.25">
      <c r="A65" s="30"/>
      <c r="B65" t="s">
        <v>27</v>
      </c>
      <c r="D65">
        <v>230.4</v>
      </c>
      <c r="E65">
        <v>0</v>
      </c>
      <c r="F65">
        <v>48.38</v>
      </c>
      <c r="G65">
        <v>278.77999999999997</v>
      </c>
      <c r="H65" t="s">
        <v>62</v>
      </c>
    </row>
    <row r="66" spans="1:8" x14ac:dyDescent="0.25">
      <c r="A66" s="30"/>
      <c r="B66" t="s">
        <v>27</v>
      </c>
      <c r="D66">
        <v>57.85</v>
      </c>
      <c r="E66">
        <v>0</v>
      </c>
      <c r="F66">
        <v>5.22</v>
      </c>
      <c r="G66">
        <v>63.07</v>
      </c>
      <c r="H66" t="s">
        <v>63</v>
      </c>
    </row>
    <row r="67" spans="1:8" x14ac:dyDescent="0.25">
      <c r="A67" s="30"/>
      <c r="B67" t="s">
        <v>28</v>
      </c>
      <c r="D67">
        <v>75.069999999999993</v>
      </c>
      <c r="E67">
        <v>0</v>
      </c>
      <c r="F67">
        <v>6.74</v>
      </c>
      <c r="G67">
        <v>81.81</v>
      </c>
      <c r="H67" t="s">
        <v>63</v>
      </c>
    </row>
    <row r="68" spans="1:8" x14ac:dyDescent="0.25">
      <c r="A68" s="30"/>
      <c r="B68" t="s">
        <v>29</v>
      </c>
      <c r="D68">
        <v>58.03</v>
      </c>
      <c r="E68">
        <v>0</v>
      </c>
      <c r="F68">
        <v>5.43</v>
      </c>
      <c r="G68">
        <v>63.46</v>
      </c>
      <c r="H68" t="s">
        <v>63</v>
      </c>
    </row>
    <row r="69" spans="1:8" x14ac:dyDescent="0.25">
      <c r="A69" s="30"/>
      <c r="B69" t="s">
        <v>28</v>
      </c>
      <c r="D69">
        <v>35.04</v>
      </c>
      <c r="E69">
        <v>0</v>
      </c>
      <c r="F69">
        <v>7.36</v>
      </c>
      <c r="G69">
        <v>42.4</v>
      </c>
      <c r="H69" t="s">
        <v>61</v>
      </c>
    </row>
    <row r="70" spans="1:8" x14ac:dyDescent="0.25">
      <c r="A70" s="30"/>
      <c r="B70" t="s">
        <v>29</v>
      </c>
      <c r="D70">
        <v>8.6199999999999992</v>
      </c>
      <c r="E70">
        <v>0</v>
      </c>
      <c r="F70">
        <v>1.81</v>
      </c>
      <c r="G70">
        <v>10.43</v>
      </c>
      <c r="H70" t="s">
        <v>62</v>
      </c>
    </row>
    <row r="71" spans="1:8" x14ac:dyDescent="0.25">
      <c r="A71" s="30"/>
      <c r="B71" t="s">
        <v>27</v>
      </c>
      <c r="D71">
        <v>7.71</v>
      </c>
      <c r="E71">
        <v>0</v>
      </c>
      <c r="F71">
        <v>1.62</v>
      </c>
      <c r="G71">
        <v>9.33</v>
      </c>
      <c r="H71" t="s">
        <v>61</v>
      </c>
    </row>
    <row r="72" spans="1:8" x14ac:dyDescent="0.25">
      <c r="A72" s="30"/>
      <c r="B72" t="s">
        <v>27</v>
      </c>
      <c r="D72">
        <v>25.58</v>
      </c>
      <c r="E72">
        <v>0</v>
      </c>
      <c r="F72">
        <v>1.02</v>
      </c>
      <c r="G72">
        <v>26.6</v>
      </c>
      <c r="H72" t="s">
        <v>61</v>
      </c>
    </row>
    <row r="73" spans="1:8" x14ac:dyDescent="0.25">
      <c r="A73" s="30"/>
      <c r="B73" t="s">
        <v>27</v>
      </c>
      <c r="D73">
        <v>127.38</v>
      </c>
      <c r="E73">
        <v>0</v>
      </c>
      <c r="F73">
        <v>5.0999999999999996</v>
      </c>
      <c r="G73">
        <v>132.47999999999999</v>
      </c>
      <c r="H73" t="s">
        <v>61</v>
      </c>
    </row>
    <row r="74" spans="1:8" x14ac:dyDescent="0.25">
      <c r="A74" s="30"/>
      <c r="B74" t="s">
        <v>27</v>
      </c>
      <c r="D74">
        <v>290.39</v>
      </c>
      <c r="E74">
        <v>0</v>
      </c>
      <c r="F74">
        <v>11.62</v>
      </c>
      <c r="G74">
        <v>302.01</v>
      </c>
      <c r="H74" t="s">
        <v>61</v>
      </c>
    </row>
    <row r="75" spans="1:8" x14ac:dyDescent="0.25">
      <c r="A75" s="30"/>
      <c r="B75" t="s">
        <v>27</v>
      </c>
      <c r="D75">
        <v>52.89</v>
      </c>
      <c r="E75">
        <v>0</v>
      </c>
      <c r="F75">
        <v>11.11</v>
      </c>
      <c r="G75">
        <v>64</v>
      </c>
      <c r="H75" t="s">
        <v>61</v>
      </c>
    </row>
    <row r="76" spans="1:8" x14ac:dyDescent="0.25">
      <c r="A76" s="30"/>
      <c r="B76" t="s">
        <v>28</v>
      </c>
      <c r="D76">
        <v>67.260000000000005</v>
      </c>
      <c r="E76">
        <v>0</v>
      </c>
      <c r="F76">
        <v>14.12</v>
      </c>
      <c r="G76">
        <v>81.38</v>
      </c>
      <c r="H76" t="s">
        <v>61</v>
      </c>
    </row>
    <row r="77" spans="1:8" x14ac:dyDescent="0.25">
      <c r="A77" s="30"/>
      <c r="B77" t="s">
        <v>27</v>
      </c>
      <c r="D77">
        <v>31.44</v>
      </c>
      <c r="E77">
        <v>0</v>
      </c>
      <c r="F77">
        <v>6.6</v>
      </c>
      <c r="G77">
        <v>38.04</v>
      </c>
      <c r="H77" t="s">
        <v>63</v>
      </c>
    </row>
    <row r="78" spans="1:8" x14ac:dyDescent="0.25">
      <c r="A78" s="30"/>
      <c r="B78" t="s">
        <v>28</v>
      </c>
      <c r="D78">
        <v>31.44</v>
      </c>
      <c r="E78">
        <v>0</v>
      </c>
      <c r="F78">
        <v>6.6</v>
      </c>
      <c r="G78">
        <v>38.04</v>
      </c>
      <c r="H78" t="s">
        <v>63</v>
      </c>
    </row>
    <row r="79" spans="1:8" x14ac:dyDescent="0.25">
      <c r="A79" s="30"/>
      <c r="B79" t="s">
        <v>28</v>
      </c>
      <c r="D79">
        <v>13.69</v>
      </c>
      <c r="E79">
        <v>0</v>
      </c>
      <c r="F79">
        <v>1.37</v>
      </c>
      <c r="G79">
        <v>15.06</v>
      </c>
      <c r="H79" t="s">
        <v>61</v>
      </c>
    </row>
    <row r="80" spans="1:8" x14ac:dyDescent="0.25">
      <c r="A80" s="30"/>
      <c r="B80" t="s">
        <v>27</v>
      </c>
      <c r="D80">
        <v>5.97</v>
      </c>
      <c r="E80">
        <v>0</v>
      </c>
      <c r="F80">
        <v>1.25</v>
      </c>
      <c r="G80">
        <v>7.22</v>
      </c>
      <c r="H80" t="s">
        <v>62</v>
      </c>
    </row>
    <row r="81" spans="1:8" x14ac:dyDescent="0.25">
      <c r="A81" s="30"/>
      <c r="B81" t="s">
        <v>27</v>
      </c>
      <c r="D81">
        <v>630.79999999999995</v>
      </c>
      <c r="E81">
        <v>0</v>
      </c>
      <c r="F81">
        <v>132.47</v>
      </c>
      <c r="G81">
        <v>763.27</v>
      </c>
      <c r="H81" t="s">
        <v>62</v>
      </c>
    </row>
    <row r="82" spans="1:8" x14ac:dyDescent="0.25">
      <c r="A82" s="30"/>
      <c r="B82" t="s">
        <v>28</v>
      </c>
      <c r="D82">
        <v>225.06</v>
      </c>
      <c r="E82">
        <v>0</v>
      </c>
      <c r="F82">
        <v>47.26</v>
      </c>
      <c r="G82">
        <v>272.32</v>
      </c>
      <c r="H82" t="s">
        <v>62</v>
      </c>
    </row>
    <row r="83" spans="1:8" x14ac:dyDescent="0.25">
      <c r="A83" s="30"/>
      <c r="B83" t="s">
        <v>29</v>
      </c>
      <c r="D83">
        <v>2.7</v>
      </c>
      <c r="E83">
        <v>0</v>
      </c>
      <c r="F83">
        <v>0.56999999999999995</v>
      </c>
      <c r="G83">
        <v>3.27</v>
      </c>
      <c r="H83" t="s">
        <v>62</v>
      </c>
    </row>
    <row r="84" spans="1:8" x14ac:dyDescent="0.25">
      <c r="A84" s="30"/>
      <c r="B84" t="s">
        <v>29</v>
      </c>
      <c r="D84">
        <v>133.08000000000001</v>
      </c>
      <c r="E84">
        <v>0</v>
      </c>
      <c r="F84">
        <v>27.95</v>
      </c>
      <c r="G84">
        <v>161.03</v>
      </c>
      <c r="H84" t="s">
        <v>62</v>
      </c>
    </row>
    <row r="85" spans="1:8" x14ac:dyDescent="0.25">
      <c r="A85" s="30"/>
      <c r="B85" t="s">
        <v>29</v>
      </c>
      <c r="D85">
        <v>59</v>
      </c>
      <c r="E85">
        <v>0</v>
      </c>
      <c r="F85">
        <v>12.39</v>
      </c>
      <c r="G85">
        <v>71.39</v>
      </c>
      <c r="H85" t="s">
        <v>62</v>
      </c>
    </row>
    <row r="86" spans="1:8" x14ac:dyDescent="0.25">
      <c r="A86" s="30"/>
      <c r="B86" t="s">
        <v>27</v>
      </c>
      <c r="D86">
        <v>6.61</v>
      </c>
      <c r="E86">
        <v>0</v>
      </c>
      <c r="F86">
        <v>1.39</v>
      </c>
      <c r="G86">
        <v>8</v>
      </c>
      <c r="H86" t="s">
        <v>61</v>
      </c>
    </row>
    <row r="87" spans="1:8" x14ac:dyDescent="0.25">
      <c r="A87" s="30"/>
      <c r="B87" t="s">
        <v>27</v>
      </c>
      <c r="D87">
        <v>15.57</v>
      </c>
      <c r="E87">
        <v>0</v>
      </c>
      <c r="F87">
        <v>3.27</v>
      </c>
      <c r="G87">
        <v>18.84</v>
      </c>
      <c r="H87" t="s">
        <v>61</v>
      </c>
    </row>
    <row r="88" spans="1:8" x14ac:dyDescent="0.25">
      <c r="A88" s="30"/>
      <c r="B88" t="s">
        <v>27</v>
      </c>
      <c r="D88">
        <v>14.38</v>
      </c>
      <c r="E88">
        <v>0</v>
      </c>
      <c r="F88">
        <v>3.02</v>
      </c>
      <c r="G88">
        <v>17.399999999999999</v>
      </c>
      <c r="H88" t="s">
        <v>61</v>
      </c>
    </row>
    <row r="89" spans="1:8" x14ac:dyDescent="0.25">
      <c r="A89" s="30"/>
      <c r="B89" t="s">
        <v>27</v>
      </c>
      <c r="D89">
        <v>14.38</v>
      </c>
      <c r="E89">
        <v>0</v>
      </c>
      <c r="F89">
        <v>3.02</v>
      </c>
      <c r="G89">
        <v>17.399999999999999</v>
      </c>
      <c r="H89" t="s">
        <v>61</v>
      </c>
    </row>
    <row r="90" spans="1:8" x14ac:dyDescent="0.25">
      <c r="A90" s="30"/>
      <c r="B90" t="s">
        <v>27</v>
      </c>
      <c r="D90">
        <v>6.61</v>
      </c>
      <c r="E90">
        <v>0</v>
      </c>
      <c r="F90">
        <v>1.39</v>
      </c>
      <c r="G90">
        <v>8</v>
      </c>
      <c r="H90" t="s">
        <v>61</v>
      </c>
    </row>
    <row r="91" spans="1:8" x14ac:dyDescent="0.25">
      <c r="A91" s="30"/>
      <c r="B91" t="s">
        <v>27</v>
      </c>
      <c r="D91">
        <v>259.23</v>
      </c>
      <c r="E91">
        <v>0</v>
      </c>
      <c r="F91">
        <v>54.44</v>
      </c>
      <c r="G91">
        <v>313.67</v>
      </c>
      <c r="H91" t="s">
        <v>61</v>
      </c>
    </row>
    <row r="92" spans="1:8" x14ac:dyDescent="0.25">
      <c r="A92" s="30"/>
      <c r="B92" t="s">
        <v>27</v>
      </c>
      <c r="D92">
        <v>51.57</v>
      </c>
      <c r="E92">
        <v>0</v>
      </c>
      <c r="F92">
        <v>10.83</v>
      </c>
      <c r="G92">
        <v>62.4</v>
      </c>
      <c r="H92" t="s">
        <v>61</v>
      </c>
    </row>
    <row r="93" spans="1:8" x14ac:dyDescent="0.25">
      <c r="A93" s="30"/>
      <c r="B93" t="s">
        <v>28</v>
      </c>
      <c r="D93">
        <v>6.61</v>
      </c>
      <c r="E93">
        <v>0</v>
      </c>
      <c r="F93">
        <v>1.39</v>
      </c>
      <c r="G93">
        <v>8</v>
      </c>
      <c r="H93" t="s">
        <v>61</v>
      </c>
    </row>
    <row r="94" spans="1:8" x14ac:dyDescent="0.25">
      <c r="A94" s="30"/>
      <c r="B94" t="s">
        <v>28</v>
      </c>
      <c r="D94">
        <v>15.31</v>
      </c>
      <c r="E94">
        <v>0</v>
      </c>
      <c r="F94">
        <v>3.22</v>
      </c>
      <c r="G94">
        <v>18.53</v>
      </c>
      <c r="H94" t="s">
        <v>61</v>
      </c>
    </row>
    <row r="95" spans="1:8" x14ac:dyDescent="0.25">
      <c r="A95" s="30"/>
      <c r="B95" t="s">
        <v>28</v>
      </c>
      <c r="D95">
        <v>51.57</v>
      </c>
      <c r="E95">
        <v>0</v>
      </c>
      <c r="F95">
        <v>10.83</v>
      </c>
      <c r="G95">
        <v>62.4</v>
      </c>
      <c r="H95" t="s">
        <v>61</v>
      </c>
    </row>
    <row r="96" spans="1:8" x14ac:dyDescent="0.25">
      <c r="A96" s="30"/>
      <c r="B96" t="s">
        <v>28</v>
      </c>
      <c r="D96">
        <v>163.05000000000001</v>
      </c>
      <c r="E96">
        <v>0</v>
      </c>
      <c r="F96">
        <v>34.24</v>
      </c>
      <c r="G96">
        <v>197.29</v>
      </c>
      <c r="H96" t="s">
        <v>61</v>
      </c>
    </row>
    <row r="97" spans="1:8" x14ac:dyDescent="0.25">
      <c r="A97" s="30"/>
      <c r="B97" t="s">
        <v>28</v>
      </c>
      <c r="D97">
        <v>6.61</v>
      </c>
      <c r="E97">
        <v>0</v>
      </c>
      <c r="F97">
        <v>1.39</v>
      </c>
      <c r="G97">
        <v>8</v>
      </c>
      <c r="H97" t="s">
        <v>61</v>
      </c>
    </row>
    <row r="98" spans="1:8" x14ac:dyDescent="0.25">
      <c r="A98" s="30"/>
      <c r="B98" t="s">
        <v>28</v>
      </c>
      <c r="D98">
        <v>14.38</v>
      </c>
      <c r="E98">
        <v>0</v>
      </c>
      <c r="F98">
        <v>3.02</v>
      </c>
      <c r="G98">
        <v>17.399999999999999</v>
      </c>
      <c r="H98" t="s">
        <v>61</v>
      </c>
    </row>
    <row r="99" spans="1:8" x14ac:dyDescent="0.25">
      <c r="A99" s="30"/>
      <c r="B99" t="s">
        <v>28</v>
      </c>
      <c r="D99">
        <v>15.96</v>
      </c>
      <c r="E99">
        <v>0</v>
      </c>
      <c r="F99">
        <v>3.35</v>
      </c>
      <c r="G99">
        <v>19.309999999999999</v>
      </c>
      <c r="H99" t="s">
        <v>61</v>
      </c>
    </row>
    <row r="100" spans="1:8" x14ac:dyDescent="0.25">
      <c r="A100" s="30"/>
      <c r="B100" t="s">
        <v>29</v>
      </c>
      <c r="D100">
        <v>6.61</v>
      </c>
      <c r="E100">
        <v>0</v>
      </c>
      <c r="F100">
        <v>1.39</v>
      </c>
      <c r="G100">
        <v>8</v>
      </c>
      <c r="H100" t="s">
        <v>61</v>
      </c>
    </row>
    <row r="101" spans="1:8" x14ac:dyDescent="0.25">
      <c r="A101" s="30"/>
      <c r="B101" t="s">
        <v>29</v>
      </c>
      <c r="D101">
        <v>14.38</v>
      </c>
      <c r="E101">
        <v>0</v>
      </c>
      <c r="F101">
        <v>3.02</v>
      </c>
      <c r="G101">
        <v>17.399999999999999</v>
      </c>
      <c r="H101" t="s">
        <v>61</v>
      </c>
    </row>
    <row r="102" spans="1:8" x14ac:dyDescent="0.25">
      <c r="A102" s="30"/>
      <c r="B102" t="s">
        <v>29</v>
      </c>
      <c r="D102">
        <v>14.55</v>
      </c>
      <c r="E102">
        <v>0</v>
      </c>
      <c r="F102">
        <v>3.06</v>
      </c>
      <c r="G102">
        <v>17.61</v>
      </c>
      <c r="H102" t="s">
        <v>61</v>
      </c>
    </row>
    <row r="103" spans="1:8" x14ac:dyDescent="0.25">
      <c r="A103" s="30"/>
      <c r="B103" t="s">
        <v>29</v>
      </c>
      <c r="D103">
        <v>15.82</v>
      </c>
      <c r="E103">
        <v>0</v>
      </c>
      <c r="F103">
        <v>3.32</v>
      </c>
      <c r="G103">
        <v>19.14</v>
      </c>
      <c r="H103" t="s">
        <v>61</v>
      </c>
    </row>
    <row r="104" spans="1:8" x14ac:dyDescent="0.25">
      <c r="A104" s="30"/>
      <c r="B104" t="s">
        <v>29</v>
      </c>
      <c r="D104">
        <v>51.57</v>
      </c>
      <c r="E104">
        <v>0</v>
      </c>
      <c r="F104">
        <v>10.83</v>
      </c>
      <c r="G104">
        <v>62.4</v>
      </c>
      <c r="H104" t="s">
        <v>61</v>
      </c>
    </row>
    <row r="105" spans="1:8" x14ac:dyDescent="0.25">
      <c r="A105" s="30"/>
      <c r="B105" t="s">
        <v>29</v>
      </c>
      <c r="D105">
        <v>153.4</v>
      </c>
      <c r="E105">
        <v>0</v>
      </c>
      <c r="F105">
        <v>32.21</v>
      </c>
      <c r="G105">
        <v>185.61</v>
      </c>
      <c r="H105" t="s">
        <v>61</v>
      </c>
    </row>
    <row r="106" spans="1:8" x14ac:dyDescent="0.25">
      <c r="A106" s="30"/>
      <c r="B106" t="s">
        <v>29</v>
      </c>
      <c r="D106">
        <v>6.61</v>
      </c>
      <c r="E106">
        <v>0</v>
      </c>
      <c r="F106">
        <v>1.39</v>
      </c>
      <c r="G106">
        <v>8</v>
      </c>
      <c r="H106" t="s">
        <v>61</v>
      </c>
    </row>
    <row r="107" spans="1:8" x14ac:dyDescent="0.25">
      <c r="A107" s="30"/>
      <c r="B107" t="s">
        <v>27</v>
      </c>
      <c r="D107">
        <v>78.48</v>
      </c>
      <c r="E107">
        <v>0</v>
      </c>
      <c r="F107">
        <v>16.48</v>
      </c>
      <c r="G107">
        <v>94.96</v>
      </c>
      <c r="H107" t="s">
        <v>61</v>
      </c>
    </row>
    <row r="108" spans="1:8" x14ac:dyDescent="0.25">
      <c r="A108" s="30"/>
      <c r="B108" t="s">
        <v>28</v>
      </c>
      <c r="D108">
        <v>78</v>
      </c>
      <c r="E108">
        <v>0</v>
      </c>
      <c r="F108">
        <v>16.38</v>
      </c>
      <c r="G108">
        <v>94.38</v>
      </c>
      <c r="H108" t="s">
        <v>61</v>
      </c>
    </row>
    <row r="109" spans="1:8" x14ac:dyDescent="0.25">
      <c r="A109" s="30"/>
      <c r="B109" t="s">
        <v>29</v>
      </c>
      <c r="D109">
        <v>79.150000000000006</v>
      </c>
      <c r="E109">
        <v>0</v>
      </c>
      <c r="F109">
        <v>16.62</v>
      </c>
      <c r="G109">
        <v>95.77</v>
      </c>
      <c r="H109" t="s">
        <v>61</v>
      </c>
    </row>
    <row r="110" spans="1:8" x14ac:dyDescent="0.25">
      <c r="A110" s="30"/>
      <c r="B110" t="s">
        <v>27</v>
      </c>
      <c r="D110">
        <v>200.27</v>
      </c>
      <c r="E110">
        <v>0</v>
      </c>
      <c r="F110">
        <v>42.06</v>
      </c>
      <c r="G110">
        <v>242.33</v>
      </c>
      <c r="H110" t="s">
        <v>61</v>
      </c>
    </row>
    <row r="111" spans="1:8" x14ac:dyDescent="0.25">
      <c r="A111" s="30"/>
      <c r="B111" t="s">
        <v>28</v>
      </c>
      <c r="D111">
        <v>190.09</v>
      </c>
      <c r="E111">
        <v>0</v>
      </c>
      <c r="F111">
        <v>39.92</v>
      </c>
      <c r="G111">
        <v>230.01</v>
      </c>
      <c r="H111" t="s">
        <v>61</v>
      </c>
    </row>
    <row r="112" spans="1:8" x14ac:dyDescent="0.25">
      <c r="A112" s="30"/>
      <c r="B112" t="s">
        <v>29</v>
      </c>
      <c r="D112">
        <v>126.83</v>
      </c>
      <c r="E112">
        <v>0</v>
      </c>
      <c r="F112">
        <v>26.63</v>
      </c>
      <c r="G112">
        <v>153.46</v>
      </c>
      <c r="H112" t="s">
        <v>61</v>
      </c>
    </row>
    <row r="113" spans="1:8" x14ac:dyDescent="0.25">
      <c r="A113" s="30"/>
      <c r="B113" t="s">
        <v>29</v>
      </c>
      <c r="D113" s="1">
        <v>2278</v>
      </c>
      <c r="E113">
        <v>0</v>
      </c>
      <c r="F113">
        <v>478.38</v>
      </c>
      <c r="G113" s="1">
        <v>2756.38</v>
      </c>
      <c r="H113" t="s">
        <v>62</v>
      </c>
    </row>
    <row r="114" spans="1:8" x14ac:dyDescent="0.25">
      <c r="A114" s="30"/>
      <c r="B114" t="s">
        <v>27</v>
      </c>
      <c r="D114">
        <v>131.4</v>
      </c>
      <c r="E114">
        <v>0</v>
      </c>
      <c r="F114">
        <v>27.59</v>
      </c>
      <c r="G114">
        <v>158.99</v>
      </c>
      <c r="H114" t="s">
        <v>61</v>
      </c>
    </row>
    <row r="115" spans="1:8" x14ac:dyDescent="0.25">
      <c r="A115" s="30"/>
      <c r="B115" t="s">
        <v>29</v>
      </c>
      <c r="D115">
        <v>314.04000000000002</v>
      </c>
      <c r="E115">
        <v>0</v>
      </c>
      <c r="F115">
        <v>0</v>
      </c>
      <c r="G115">
        <v>0</v>
      </c>
      <c r="H115" t="s">
        <v>63</v>
      </c>
    </row>
    <row r="116" spans="1:8" x14ac:dyDescent="0.25">
      <c r="A116" s="6"/>
      <c r="B116" t="s">
        <v>29</v>
      </c>
      <c r="C116" s="29"/>
      <c r="D116">
        <v>102.25</v>
      </c>
      <c r="E116">
        <v>0</v>
      </c>
      <c r="F116">
        <v>0</v>
      </c>
      <c r="G116">
        <v>0</v>
      </c>
      <c r="H116" t="s">
        <v>61</v>
      </c>
    </row>
    <row r="117" spans="1:8" x14ac:dyDescent="0.25">
      <c r="A117" s="6"/>
      <c r="B117" t="s">
        <v>29</v>
      </c>
      <c r="C117" s="29"/>
      <c r="D117">
        <f>95.63+98.87</f>
        <v>194.5</v>
      </c>
      <c r="E117">
        <v>0</v>
      </c>
      <c r="F117">
        <v>0</v>
      </c>
      <c r="G117">
        <v>0</v>
      </c>
      <c r="H117" t="s">
        <v>61</v>
      </c>
    </row>
    <row r="118" spans="1:8" x14ac:dyDescent="0.25">
      <c r="A118" s="6"/>
      <c r="B118" t="s">
        <v>29</v>
      </c>
      <c r="C118" s="29"/>
      <c r="D118">
        <f>85.5*2*2</f>
        <v>342</v>
      </c>
      <c r="E118">
        <v>0</v>
      </c>
      <c r="F118">
        <v>0</v>
      </c>
      <c r="G118">
        <v>0</v>
      </c>
      <c r="H118" t="s">
        <v>63</v>
      </c>
    </row>
    <row r="119" spans="1:8" x14ac:dyDescent="0.25">
      <c r="A119" s="6"/>
      <c r="B119" t="s">
        <v>29</v>
      </c>
      <c r="C119" s="29"/>
      <c r="D119">
        <f>85.5*3*2</f>
        <v>513</v>
      </c>
      <c r="E119">
        <v>0</v>
      </c>
      <c r="F119">
        <v>0</v>
      </c>
      <c r="G119">
        <v>0</v>
      </c>
      <c r="H119" t="s">
        <v>63</v>
      </c>
    </row>
    <row r="120" spans="1:8" x14ac:dyDescent="0.25">
      <c r="A120" s="6"/>
      <c r="B120" t="s">
        <v>29</v>
      </c>
      <c r="C120" s="29"/>
      <c r="D120">
        <f>2236.33/2</f>
        <v>1118.165</v>
      </c>
      <c r="E120">
        <v>0</v>
      </c>
      <c r="F120">
        <v>0</v>
      </c>
      <c r="G120">
        <v>0</v>
      </c>
      <c r="H120" t="s">
        <v>63</v>
      </c>
    </row>
    <row r="121" spans="1:8" x14ac:dyDescent="0.25">
      <c r="A121" s="6"/>
      <c r="B121" t="s">
        <v>29</v>
      </c>
      <c r="C121" s="29"/>
      <c r="D121">
        <v>914.77</v>
      </c>
      <c r="E121">
        <v>0</v>
      </c>
      <c r="F121">
        <v>0</v>
      </c>
      <c r="G121">
        <v>0</v>
      </c>
      <c r="H121" s="31" t="s">
        <v>64</v>
      </c>
    </row>
    <row r="122" spans="1:8" x14ac:dyDescent="0.25">
      <c r="A122" s="6"/>
      <c r="B122" t="s">
        <v>29</v>
      </c>
      <c r="C122" s="29"/>
      <c r="D122">
        <v>123.56</v>
      </c>
      <c r="E122">
        <v>0</v>
      </c>
      <c r="F122">
        <v>0</v>
      </c>
      <c r="G122">
        <v>0</v>
      </c>
      <c r="H122" t="s">
        <v>61</v>
      </c>
    </row>
    <row r="123" spans="1:8" x14ac:dyDescent="0.25">
      <c r="A123" s="6"/>
      <c r="B123" t="s">
        <v>29</v>
      </c>
      <c r="C123" s="29"/>
      <c r="D123">
        <v>535.23</v>
      </c>
      <c r="E123">
        <v>0</v>
      </c>
      <c r="F123">
        <v>0</v>
      </c>
      <c r="G123">
        <v>0</v>
      </c>
      <c r="H123" t="s">
        <v>63</v>
      </c>
    </row>
    <row r="124" spans="1:8" x14ac:dyDescent="0.25">
      <c r="A124" s="6"/>
      <c r="B124" t="s">
        <v>29</v>
      </c>
      <c r="C124" s="29"/>
      <c r="D124">
        <v>410</v>
      </c>
      <c r="E124">
        <v>0</v>
      </c>
      <c r="F124">
        <v>0</v>
      </c>
      <c r="G124">
        <v>0</v>
      </c>
      <c r="H124" t="s">
        <v>63</v>
      </c>
    </row>
    <row r="125" spans="1:8" x14ac:dyDescent="0.25">
      <c r="A125" s="6"/>
      <c r="B125" t="s">
        <v>29</v>
      </c>
      <c r="C125" s="29"/>
      <c r="D125">
        <v>650</v>
      </c>
      <c r="E125">
        <v>0</v>
      </c>
      <c r="F125">
        <v>0</v>
      </c>
      <c r="G125">
        <v>0</v>
      </c>
      <c r="H125" s="31" t="s">
        <v>64</v>
      </c>
    </row>
    <row r="126" spans="1:8" x14ac:dyDescent="0.25">
      <c r="A126" s="6"/>
      <c r="B126" t="s">
        <v>29</v>
      </c>
      <c r="C126" s="29"/>
      <c r="D126">
        <v>600</v>
      </c>
      <c r="E126">
        <v>0</v>
      </c>
      <c r="F126">
        <v>0</v>
      </c>
      <c r="G126">
        <v>0</v>
      </c>
      <c r="H126" t="s">
        <v>63</v>
      </c>
    </row>
    <row r="127" spans="1:8" x14ac:dyDescent="0.25">
      <c r="A127" s="30"/>
      <c r="B127" t="s">
        <v>29</v>
      </c>
      <c r="D127">
        <v>55.99</v>
      </c>
      <c r="E127">
        <v>0</v>
      </c>
      <c r="F127">
        <v>11.99</v>
      </c>
      <c r="G127">
        <v>69.09</v>
      </c>
      <c r="H127" t="s">
        <v>61</v>
      </c>
    </row>
    <row r="128" spans="1:8" x14ac:dyDescent="0.25">
      <c r="A128" s="6"/>
      <c r="B128" t="s">
        <v>29</v>
      </c>
      <c r="D128">
        <v>56</v>
      </c>
      <c r="E128">
        <v>0</v>
      </c>
      <c r="F128">
        <v>6.22</v>
      </c>
      <c r="G128">
        <v>62.22</v>
      </c>
      <c r="H128" t="s">
        <v>61</v>
      </c>
    </row>
    <row r="129" spans="1:8" x14ac:dyDescent="0.25">
      <c r="A129" s="6"/>
      <c r="B129" t="s">
        <v>29</v>
      </c>
      <c r="C129" s="29"/>
      <c r="D129">
        <v>61.98</v>
      </c>
      <c r="E129">
        <v>0</v>
      </c>
      <c r="F129">
        <v>13.02</v>
      </c>
      <c r="G129">
        <v>75</v>
      </c>
      <c r="H129" t="s">
        <v>61</v>
      </c>
    </row>
    <row r="130" spans="1:8" x14ac:dyDescent="0.25">
      <c r="A130" s="6"/>
      <c r="B130" t="s">
        <v>29</v>
      </c>
      <c r="C130" s="29"/>
      <c r="D130">
        <v>60.59</v>
      </c>
      <c r="E130">
        <v>0</v>
      </c>
      <c r="F130">
        <v>12.72</v>
      </c>
      <c r="G130">
        <v>73.31</v>
      </c>
      <c r="H130" t="s">
        <v>61</v>
      </c>
    </row>
    <row r="131" spans="1:8" x14ac:dyDescent="0.25">
      <c r="B131" t="s">
        <v>29</v>
      </c>
      <c r="D131">
        <f>18*1+1.35+90.45</f>
        <v>109.80000000000001</v>
      </c>
      <c r="E131">
        <v>0</v>
      </c>
      <c r="F131">
        <v>0</v>
      </c>
      <c r="G131">
        <v>0</v>
      </c>
      <c r="H131" t="s">
        <v>70</v>
      </c>
    </row>
    <row r="132" spans="1:8" x14ac:dyDescent="0.25">
      <c r="B132" t="s">
        <v>27</v>
      </c>
      <c r="D132">
        <f t="shared" ref="D132:D134" si="0">955.66</f>
        <v>955.66</v>
      </c>
      <c r="E132">
        <v>0</v>
      </c>
      <c r="F132">
        <v>0</v>
      </c>
      <c r="G132">
        <v>0</v>
      </c>
      <c r="H132" t="s">
        <v>70</v>
      </c>
    </row>
    <row r="133" spans="1:8" x14ac:dyDescent="0.25">
      <c r="B133" t="s">
        <v>28</v>
      </c>
      <c r="D133">
        <f t="shared" si="0"/>
        <v>955.66</v>
      </c>
      <c r="E133">
        <v>0</v>
      </c>
      <c r="F133">
        <v>0</v>
      </c>
      <c r="G133">
        <v>0</v>
      </c>
      <c r="H133" t="s">
        <v>70</v>
      </c>
    </row>
    <row r="134" spans="1:8" x14ac:dyDescent="0.25">
      <c r="B134" t="s">
        <v>29</v>
      </c>
      <c r="D134">
        <f t="shared" si="0"/>
        <v>955.66</v>
      </c>
      <c r="E134">
        <v>0</v>
      </c>
      <c r="F134">
        <v>0</v>
      </c>
      <c r="G134">
        <v>0</v>
      </c>
      <c r="H134" t="s">
        <v>70</v>
      </c>
    </row>
    <row r="135" spans="1:8" x14ac:dyDescent="0.25">
      <c r="B135" t="s">
        <v>29</v>
      </c>
      <c r="D135">
        <f>9*1.5</f>
        <v>13.5</v>
      </c>
      <c r="E135">
        <v>0</v>
      </c>
      <c r="F135">
        <v>0</v>
      </c>
      <c r="G135">
        <v>0</v>
      </c>
      <c r="H135" t="s">
        <v>70</v>
      </c>
    </row>
    <row r="136" spans="1:8" x14ac:dyDescent="0.25">
      <c r="A136" s="31"/>
      <c r="B136" t="s">
        <v>29</v>
      </c>
      <c r="C136" s="31"/>
      <c r="D136" s="31">
        <f>20*24</f>
        <v>480</v>
      </c>
      <c r="E136" s="31">
        <v>0</v>
      </c>
      <c r="F136" s="31">
        <v>0</v>
      </c>
      <c r="G136" s="31">
        <v>0</v>
      </c>
      <c r="H136" s="31" t="s">
        <v>70</v>
      </c>
    </row>
    <row r="137" spans="1:8" x14ac:dyDescent="0.25">
      <c r="B137" t="s">
        <v>29</v>
      </c>
      <c r="D137">
        <f>10+10+10.4+11*0.6+10+16*0.6</f>
        <v>56.6</v>
      </c>
      <c r="E137">
        <v>0</v>
      </c>
      <c r="F137">
        <v>0</v>
      </c>
      <c r="G137">
        <v>0</v>
      </c>
      <c r="H137" t="s">
        <v>70</v>
      </c>
    </row>
    <row r="138" spans="1:8" x14ac:dyDescent="0.25">
      <c r="B138" t="s">
        <v>29</v>
      </c>
      <c r="D138">
        <v>825</v>
      </c>
      <c r="E138">
        <v>0</v>
      </c>
      <c r="F138">
        <v>173.25</v>
      </c>
      <c r="G138">
        <f>F138+D138</f>
        <v>998.25</v>
      </c>
      <c r="H138" t="s">
        <v>64</v>
      </c>
    </row>
    <row r="139" spans="1:8" x14ac:dyDescent="0.25">
      <c r="B139" t="s">
        <v>27</v>
      </c>
      <c r="D139">
        <v>60.72</v>
      </c>
      <c r="E139">
        <v>0</v>
      </c>
      <c r="F139">
        <v>0</v>
      </c>
      <c r="G139">
        <v>0</v>
      </c>
      <c r="H139" t="s">
        <v>70</v>
      </c>
    </row>
    <row r="140" spans="1:8" x14ac:dyDescent="0.25">
      <c r="A140" s="31"/>
      <c r="B140" t="s">
        <v>28</v>
      </c>
      <c r="C140" s="31"/>
      <c r="D140" s="31">
        <v>558.1</v>
      </c>
      <c r="E140" s="31">
        <v>0</v>
      </c>
      <c r="F140" s="31">
        <v>0</v>
      </c>
      <c r="G140" s="31">
        <v>0</v>
      </c>
      <c r="H140" s="31" t="s">
        <v>69</v>
      </c>
    </row>
    <row r="141" spans="1:8" x14ac:dyDescent="0.25">
      <c r="A141" s="31"/>
      <c r="B141" t="s">
        <v>28</v>
      </c>
      <c r="C141" s="31"/>
      <c r="D141" s="31">
        <v>199.95</v>
      </c>
      <c r="E141" s="31">
        <v>0</v>
      </c>
      <c r="F141" s="31">
        <v>0</v>
      </c>
      <c r="G141" s="31">
        <v>0</v>
      </c>
      <c r="H141" s="31" t="s">
        <v>69</v>
      </c>
    </row>
    <row r="142" spans="1:8" x14ac:dyDescent="0.25">
      <c r="A142" s="31"/>
      <c r="B142" t="s">
        <v>27</v>
      </c>
      <c r="C142" s="31"/>
      <c r="D142" s="31">
        <v>2.2799999999999998</v>
      </c>
      <c r="E142" s="31">
        <v>0</v>
      </c>
      <c r="F142" s="31">
        <v>0</v>
      </c>
      <c r="G142" s="31">
        <v>0</v>
      </c>
      <c r="H142" s="31" t="s">
        <v>70</v>
      </c>
    </row>
    <row r="143" spans="1:8" x14ac:dyDescent="0.25">
      <c r="A143" s="31"/>
      <c r="B143" t="s">
        <v>29</v>
      </c>
      <c r="C143" s="31"/>
      <c r="D143" s="31">
        <v>230.83</v>
      </c>
      <c r="E143" s="31">
        <v>0</v>
      </c>
      <c r="F143" s="31">
        <v>0</v>
      </c>
      <c r="G143" s="31">
        <v>0</v>
      </c>
      <c r="H143" s="31" t="s">
        <v>70</v>
      </c>
    </row>
  </sheetData>
  <autoFilter ref="A1:H143" xr:uid="{25BC9A7F-BA71-4E7D-BCB1-7C6C3C821C5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Cta Resultados</vt:lpstr>
      <vt:lpstr>Cuenta resultados nueva</vt:lpstr>
      <vt:lpstr>Facturas</vt:lpstr>
      <vt:lpstr>Gastos personal</vt:lpstr>
      <vt:lpstr>Comerciales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2019-03-26T15:26:10Z</cp:lastPrinted>
  <dcterms:created xsi:type="dcterms:W3CDTF">2019-01-08T13:20:58Z</dcterms:created>
  <dcterms:modified xsi:type="dcterms:W3CDTF">2020-02-18T13:28:21Z</dcterms:modified>
</cp:coreProperties>
</file>