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slicers/slicer1.xml" ContentType="application/vnd.ms-excel.slicer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Control económico 2 edicion/Clase 2/"/>
    </mc:Choice>
  </mc:AlternateContent>
  <xr:revisionPtr revIDLastSave="0" documentId="8_{AFD79578-812F-4A53-BA27-2B3F6D3A5249}" xr6:coauthVersionLast="45" xr6:coauthVersionMax="45" xr10:uidLastSave="{00000000-0000-0000-0000-000000000000}"/>
  <bookViews>
    <workbookView xWindow="-108" yWindow="-108" windowWidth="23256" windowHeight="13176" tabRatio="816" activeTab="3" xr2:uid="{92CC657A-38E7-4A41-B255-05C7AC6466A0}"/>
  </bookViews>
  <sheets>
    <sheet name="Análisis Datos" sheetId="9" r:id="rId1"/>
    <sheet name="Analisis Detalle" sheetId="16" state="hidden" r:id="rId2"/>
    <sheet name="Analisis por horas" sheetId="19" state="hidden" r:id="rId3"/>
    <sheet name="Cta Resultados" sheetId="6" r:id="rId4"/>
    <sheet name="Facturación" sheetId="12" state="hidden" r:id="rId5"/>
    <sheet name="Facturas 19" sheetId="20" r:id="rId6"/>
    <sheet name="Gastos" sheetId="13" r:id="rId7"/>
    <sheet name="Gastos 19" sheetId="21" r:id="rId8"/>
    <sheet name="Tabla Dinámica" sheetId="15" state="hidden" r:id="rId9"/>
    <sheet name="Datos Servicios" sheetId="14" state="hidden" r:id="rId10"/>
    <sheet name="Detalle Peluqueros" sheetId="17" state="hidden" r:id="rId11"/>
    <sheet name="Estadistica Horas" sheetId="18" state="hidden" r:id="rId12"/>
  </sheets>
  <definedNames>
    <definedName name="SegmentaciónDeDatos_concepto">#N/A</definedName>
    <definedName name="SegmentaciónDeDatos_concepto1">#N/A</definedName>
  </definedNames>
  <calcPr calcId="191029"/>
  <pivotCaches>
    <pivotCache cacheId="2" r:id="rId13"/>
    <pivotCache cacheId="3" r:id="rId14"/>
  </pivotCaches>
  <extLst>
    <ext xmlns:x14="http://schemas.microsoft.com/office/spreadsheetml/2009/9/main" uri="{BBE1A952-AA13-448e-AADC-164F8A28A991}">
      <x14:slicerCaches>
        <x14:slicerCache r:id="rId15"/>
        <x14:slicerCache r:id="rId1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8" i="9" l="1"/>
  <c r="B49" i="9"/>
  <c r="B50" i="9"/>
  <c r="B51" i="9"/>
  <c r="B52" i="9"/>
  <c r="A49" i="9"/>
  <c r="A50" i="9"/>
  <c r="A51" i="9"/>
  <c r="A52" i="9"/>
  <c r="A48" i="9"/>
  <c r="L3" i="20" l="1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60" i="20"/>
  <c r="L61" i="20"/>
  <c r="L62" i="20"/>
  <c r="L63" i="20"/>
  <c r="L64" i="20"/>
  <c r="L65" i="20"/>
  <c r="L66" i="20"/>
  <c r="L67" i="20"/>
  <c r="L68" i="20"/>
  <c r="L69" i="20"/>
  <c r="L70" i="20"/>
  <c r="L71" i="20"/>
  <c r="L72" i="20"/>
  <c r="L73" i="20"/>
  <c r="L74" i="20"/>
  <c r="L75" i="20"/>
  <c r="L76" i="20"/>
  <c r="L77" i="20"/>
  <c r="L78" i="20"/>
  <c r="L79" i="20"/>
  <c r="L80" i="20"/>
  <c r="L81" i="20"/>
  <c r="L82" i="20"/>
  <c r="L83" i="20"/>
  <c r="L84" i="20"/>
  <c r="L85" i="20"/>
  <c r="L86" i="20"/>
  <c r="L87" i="20"/>
  <c r="L88" i="20"/>
  <c r="L89" i="20"/>
  <c r="L90" i="20"/>
  <c r="L91" i="20"/>
  <c r="L92" i="20"/>
  <c r="L93" i="20"/>
  <c r="L94" i="20"/>
  <c r="L95" i="20"/>
  <c r="L96" i="20"/>
  <c r="L97" i="20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L11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3" i="20"/>
  <c r="L124" i="20"/>
  <c r="L125" i="20"/>
  <c r="L126" i="20"/>
  <c r="L127" i="20"/>
  <c r="L128" i="20"/>
  <c r="L129" i="20"/>
  <c r="L130" i="20"/>
  <c r="L131" i="20"/>
  <c r="L132" i="20"/>
  <c r="L133" i="20"/>
  <c r="L134" i="20"/>
  <c r="L135" i="20"/>
  <c r="L136" i="20"/>
  <c r="L137" i="20"/>
  <c r="L138" i="20"/>
  <c r="L139" i="20"/>
  <c r="L140" i="20"/>
  <c r="L141" i="20"/>
  <c r="L142" i="20"/>
  <c r="L143" i="20"/>
  <c r="L144" i="20"/>
  <c r="L145" i="20"/>
  <c r="L146" i="20"/>
  <c r="L147" i="20"/>
  <c r="L148" i="20"/>
  <c r="L149" i="20"/>
  <c r="L150" i="20"/>
  <c r="L151" i="20"/>
  <c r="L152" i="20"/>
  <c r="L153" i="20"/>
  <c r="L154" i="20"/>
  <c r="L155" i="20"/>
  <c r="L156" i="20"/>
  <c r="L157" i="20"/>
  <c r="L158" i="20"/>
  <c r="L159" i="20"/>
  <c r="L160" i="20"/>
  <c r="L161" i="20"/>
  <c r="L162" i="20"/>
  <c r="L163" i="20"/>
  <c r="L164" i="20"/>
  <c r="L165" i="20"/>
  <c r="L166" i="20"/>
  <c r="L167" i="20"/>
  <c r="L168" i="20"/>
  <c r="L169" i="20"/>
  <c r="L170" i="20"/>
  <c r="L171" i="20"/>
  <c r="L172" i="20"/>
  <c r="L173" i="20"/>
  <c r="L174" i="20"/>
  <c r="L175" i="20"/>
  <c r="L176" i="20"/>
  <c r="L177" i="20"/>
  <c r="L178" i="20"/>
  <c r="L179" i="20"/>
  <c r="L180" i="20"/>
  <c r="L181" i="20"/>
  <c r="L182" i="20"/>
  <c r="L183" i="20"/>
  <c r="L184" i="20"/>
  <c r="L185" i="20"/>
  <c r="L186" i="20"/>
  <c r="L187" i="20"/>
  <c r="L188" i="20"/>
  <c r="L189" i="20"/>
  <c r="L190" i="20"/>
  <c r="L191" i="20"/>
  <c r="L192" i="20"/>
  <c r="L193" i="20"/>
  <c r="L194" i="20"/>
  <c r="L195" i="20"/>
  <c r="L196" i="20"/>
  <c r="L197" i="20"/>
  <c r="L198" i="20"/>
  <c r="L199" i="20"/>
  <c r="L200" i="20"/>
  <c r="L201" i="20"/>
  <c r="L202" i="20"/>
  <c r="L203" i="20"/>
  <c r="L204" i="20"/>
  <c r="L205" i="20"/>
  <c r="L206" i="20"/>
  <c r="L207" i="20"/>
  <c r="L208" i="20"/>
  <c r="L209" i="20"/>
  <c r="L210" i="20"/>
  <c r="L211" i="20"/>
  <c r="L212" i="20"/>
  <c r="L213" i="20"/>
  <c r="L214" i="20"/>
  <c r="L215" i="20"/>
  <c r="L216" i="20"/>
  <c r="L217" i="20"/>
  <c r="L218" i="20"/>
  <c r="L219" i="20"/>
  <c r="L220" i="20"/>
  <c r="L221" i="20"/>
  <c r="L222" i="20"/>
  <c r="L223" i="20"/>
  <c r="L224" i="20"/>
  <c r="L225" i="20"/>
  <c r="L226" i="20"/>
  <c r="L227" i="20"/>
  <c r="L228" i="20"/>
  <c r="L229" i="20"/>
  <c r="L230" i="20"/>
  <c r="L231" i="20"/>
  <c r="L232" i="20"/>
  <c r="L233" i="20"/>
  <c r="L234" i="20"/>
  <c r="L235" i="20"/>
  <c r="L236" i="20"/>
  <c r="L237" i="20"/>
  <c r="L238" i="20"/>
  <c r="L239" i="20"/>
  <c r="L240" i="20"/>
  <c r="L241" i="20"/>
  <c r="L242" i="20"/>
  <c r="L243" i="20"/>
  <c r="L244" i="20"/>
  <c r="L245" i="20"/>
  <c r="L246" i="20"/>
  <c r="L247" i="20"/>
  <c r="L248" i="20"/>
  <c r="L249" i="20"/>
  <c r="L250" i="20"/>
  <c r="L251" i="20"/>
  <c r="L252" i="20"/>
  <c r="L253" i="20"/>
  <c r="L254" i="20"/>
  <c r="L255" i="20"/>
  <c r="L256" i="20"/>
  <c r="L257" i="20"/>
  <c r="L258" i="20"/>
  <c r="L259" i="20"/>
  <c r="L260" i="20"/>
  <c r="L261" i="20"/>
  <c r="L262" i="20"/>
  <c r="L263" i="20"/>
  <c r="L264" i="20"/>
  <c r="L265" i="20"/>
  <c r="L266" i="20"/>
  <c r="L267" i="20"/>
  <c r="L268" i="20"/>
  <c r="L269" i="20"/>
  <c r="L270" i="20"/>
  <c r="L271" i="20"/>
  <c r="L272" i="20"/>
  <c r="L273" i="20"/>
  <c r="L274" i="20"/>
  <c r="L275" i="20"/>
  <c r="L276" i="20"/>
  <c r="L277" i="20"/>
  <c r="L278" i="20"/>
  <c r="L279" i="20"/>
  <c r="L280" i="20"/>
  <c r="L281" i="20"/>
  <c r="L282" i="20"/>
  <c r="L283" i="20"/>
  <c r="L284" i="20"/>
  <c r="L285" i="20"/>
  <c r="L286" i="20"/>
  <c r="L287" i="20"/>
  <c r="L2" i="20"/>
  <c r="E2" i="21"/>
  <c r="E3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N2" i="20"/>
  <c r="O2" i="20"/>
  <c r="N3" i="20"/>
  <c r="O3" i="20"/>
  <c r="N4" i="20"/>
  <c r="O4" i="20"/>
  <c r="N5" i="20"/>
  <c r="O5" i="20"/>
  <c r="N6" i="20"/>
  <c r="O6" i="20"/>
  <c r="N7" i="20"/>
  <c r="O7" i="20"/>
  <c r="N8" i="20"/>
  <c r="O8" i="20"/>
  <c r="N9" i="20"/>
  <c r="O9" i="20"/>
  <c r="N10" i="20"/>
  <c r="O10" i="20"/>
  <c r="N11" i="20"/>
  <c r="O11" i="20"/>
  <c r="N12" i="20"/>
  <c r="O12" i="20"/>
  <c r="N13" i="20"/>
  <c r="O13" i="20"/>
  <c r="N14" i="20"/>
  <c r="O14" i="20"/>
  <c r="N15" i="20"/>
  <c r="O15" i="20"/>
  <c r="N16" i="20"/>
  <c r="O16" i="20"/>
  <c r="N17" i="20"/>
  <c r="O17" i="20"/>
  <c r="N18" i="20"/>
  <c r="O18" i="20"/>
  <c r="N19" i="20"/>
  <c r="O19" i="20"/>
  <c r="N20" i="20"/>
  <c r="O20" i="20"/>
  <c r="N21" i="20"/>
  <c r="O21" i="20"/>
  <c r="N22" i="20"/>
  <c r="O22" i="20"/>
  <c r="N23" i="20"/>
  <c r="O23" i="20"/>
  <c r="N24" i="20"/>
  <c r="O24" i="20"/>
  <c r="N25" i="20"/>
  <c r="O25" i="20"/>
  <c r="N26" i="20"/>
  <c r="O26" i="20"/>
  <c r="N27" i="20"/>
  <c r="O27" i="20"/>
  <c r="N28" i="20"/>
  <c r="O28" i="20"/>
  <c r="N29" i="20"/>
  <c r="O29" i="20"/>
  <c r="N30" i="20"/>
  <c r="O30" i="20"/>
  <c r="N31" i="20"/>
  <c r="O31" i="20"/>
  <c r="N32" i="20"/>
  <c r="O32" i="20"/>
  <c r="N33" i="20"/>
  <c r="O33" i="20"/>
  <c r="N34" i="20"/>
  <c r="O34" i="20"/>
  <c r="N35" i="20"/>
  <c r="O35" i="20"/>
  <c r="N36" i="20"/>
  <c r="O36" i="20"/>
  <c r="N37" i="20"/>
  <c r="O37" i="20"/>
  <c r="N38" i="20"/>
  <c r="O38" i="20"/>
  <c r="N39" i="20"/>
  <c r="O39" i="20"/>
  <c r="N40" i="20"/>
  <c r="O40" i="20"/>
  <c r="N41" i="20"/>
  <c r="O41" i="20"/>
  <c r="N42" i="20"/>
  <c r="O42" i="20"/>
  <c r="N43" i="20"/>
  <c r="O43" i="20"/>
  <c r="N44" i="20"/>
  <c r="O44" i="20"/>
  <c r="N45" i="20"/>
  <c r="O45" i="20"/>
  <c r="N46" i="20"/>
  <c r="O46" i="20"/>
  <c r="N47" i="20"/>
  <c r="O47" i="20"/>
  <c r="N48" i="20"/>
  <c r="O48" i="20"/>
  <c r="N49" i="20"/>
  <c r="O49" i="20"/>
  <c r="N50" i="20"/>
  <c r="O50" i="20"/>
  <c r="N51" i="20"/>
  <c r="O51" i="20"/>
  <c r="N52" i="20"/>
  <c r="O52" i="20"/>
  <c r="N53" i="20"/>
  <c r="O53" i="20"/>
  <c r="N54" i="20"/>
  <c r="O54" i="20"/>
  <c r="N55" i="20"/>
  <c r="O55" i="20"/>
  <c r="N56" i="20"/>
  <c r="O56" i="20"/>
  <c r="N57" i="20"/>
  <c r="O57" i="20"/>
  <c r="N58" i="20"/>
  <c r="O58" i="20"/>
  <c r="N59" i="20"/>
  <c r="O59" i="20"/>
  <c r="N60" i="20"/>
  <c r="O60" i="20"/>
  <c r="N61" i="20"/>
  <c r="O61" i="20"/>
  <c r="N62" i="20"/>
  <c r="O62" i="20"/>
  <c r="N63" i="20"/>
  <c r="O63" i="20"/>
  <c r="N64" i="20"/>
  <c r="O64" i="20"/>
  <c r="N65" i="20"/>
  <c r="O65" i="20"/>
  <c r="N66" i="20"/>
  <c r="O66" i="20"/>
  <c r="N67" i="20"/>
  <c r="O67" i="20"/>
  <c r="N68" i="20"/>
  <c r="O68" i="20"/>
  <c r="N69" i="20"/>
  <c r="O69" i="20"/>
  <c r="N70" i="20"/>
  <c r="O70" i="20"/>
  <c r="N71" i="20"/>
  <c r="O71" i="20"/>
  <c r="N72" i="20"/>
  <c r="O72" i="20"/>
  <c r="N73" i="20"/>
  <c r="O73" i="20"/>
  <c r="N74" i="20"/>
  <c r="O74" i="20"/>
  <c r="N75" i="20"/>
  <c r="O75" i="20"/>
  <c r="N76" i="20"/>
  <c r="O76" i="20"/>
  <c r="N77" i="20"/>
  <c r="O77" i="20"/>
  <c r="N78" i="20"/>
  <c r="O78" i="20"/>
  <c r="N79" i="20"/>
  <c r="O79" i="20"/>
  <c r="N80" i="20"/>
  <c r="O80" i="20"/>
  <c r="N81" i="20"/>
  <c r="O81" i="20"/>
  <c r="N82" i="20"/>
  <c r="O82" i="20"/>
  <c r="N83" i="20"/>
  <c r="O83" i="20"/>
  <c r="N84" i="20"/>
  <c r="O84" i="20"/>
  <c r="N85" i="20"/>
  <c r="O85" i="20"/>
  <c r="N86" i="20"/>
  <c r="O86" i="20"/>
  <c r="N87" i="20"/>
  <c r="O87" i="20"/>
  <c r="N88" i="20"/>
  <c r="O88" i="20"/>
  <c r="N89" i="20"/>
  <c r="O89" i="20"/>
  <c r="N90" i="20"/>
  <c r="O90" i="20"/>
  <c r="N91" i="20"/>
  <c r="O91" i="20"/>
  <c r="N92" i="20"/>
  <c r="O92" i="20"/>
  <c r="N93" i="20"/>
  <c r="O93" i="20"/>
  <c r="N94" i="20"/>
  <c r="O94" i="20"/>
  <c r="N95" i="20"/>
  <c r="O95" i="20"/>
  <c r="N96" i="20"/>
  <c r="O96" i="20"/>
  <c r="N97" i="20"/>
  <c r="O97" i="20"/>
  <c r="N98" i="20"/>
  <c r="O98" i="20"/>
  <c r="N99" i="20"/>
  <c r="O99" i="20"/>
  <c r="N100" i="20"/>
  <c r="O100" i="20"/>
  <c r="N101" i="20"/>
  <c r="O101" i="20"/>
  <c r="N102" i="20"/>
  <c r="O102" i="20"/>
  <c r="N103" i="20"/>
  <c r="O103" i="20"/>
  <c r="N104" i="20"/>
  <c r="O104" i="20"/>
  <c r="N105" i="20"/>
  <c r="O105" i="20"/>
  <c r="N106" i="20"/>
  <c r="O106" i="20"/>
  <c r="N107" i="20"/>
  <c r="O107" i="20"/>
  <c r="N108" i="20"/>
  <c r="O108" i="20"/>
  <c r="N109" i="20"/>
  <c r="O109" i="20"/>
  <c r="N110" i="20"/>
  <c r="O110" i="20"/>
  <c r="N111" i="20"/>
  <c r="O111" i="20"/>
  <c r="N112" i="20"/>
  <c r="O112" i="20"/>
  <c r="N113" i="20"/>
  <c r="O113" i="20"/>
  <c r="N114" i="20"/>
  <c r="O114" i="20"/>
  <c r="N115" i="20"/>
  <c r="O115" i="20"/>
  <c r="N116" i="20"/>
  <c r="O116" i="20"/>
  <c r="N117" i="20"/>
  <c r="O117" i="20"/>
  <c r="N118" i="20"/>
  <c r="O118" i="20"/>
  <c r="N119" i="20"/>
  <c r="O119" i="20"/>
  <c r="N120" i="20"/>
  <c r="O120" i="20"/>
  <c r="N121" i="20"/>
  <c r="O121" i="20"/>
  <c r="N122" i="20"/>
  <c r="O122" i="20"/>
  <c r="N123" i="20"/>
  <c r="O123" i="20"/>
  <c r="N124" i="20"/>
  <c r="O124" i="20"/>
  <c r="N125" i="20"/>
  <c r="O125" i="20"/>
  <c r="N126" i="20"/>
  <c r="O126" i="20"/>
  <c r="N127" i="20"/>
  <c r="O127" i="20"/>
  <c r="N128" i="20"/>
  <c r="O128" i="20"/>
  <c r="N129" i="20"/>
  <c r="O129" i="20"/>
  <c r="N130" i="20"/>
  <c r="O130" i="20"/>
  <c r="N131" i="20"/>
  <c r="O131" i="20"/>
  <c r="N132" i="20"/>
  <c r="O132" i="20"/>
  <c r="N133" i="20"/>
  <c r="O133" i="20"/>
  <c r="N134" i="20"/>
  <c r="O134" i="20"/>
  <c r="N135" i="20"/>
  <c r="O135" i="20"/>
  <c r="N136" i="20"/>
  <c r="O136" i="20"/>
  <c r="N137" i="20"/>
  <c r="O137" i="20"/>
  <c r="N138" i="20"/>
  <c r="O138" i="20"/>
  <c r="N139" i="20"/>
  <c r="O139" i="20"/>
  <c r="N140" i="20"/>
  <c r="O140" i="20"/>
  <c r="N141" i="20"/>
  <c r="O141" i="20"/>
  <c r="N142" i="20"/>
  <c r="O142" i="20"/>
  <c r="N143" i="20"/>
  <c r="O143" i="20"/>
  <c r="N144" i="20"/>
  <c r="O144" i="20"/>
  <c r="N145" i="20"/>
  <c r="O145" i="20"/>
  <c r="N146" i="20"/>
  <c r="O146" i="20"/>
  <c r="N147" i="20"/>
  <c r="O147" i="20"/>
  <c r="N148" i="20"/>
  <c r="O148" i="20"/>
  <c r="N149" i="20"/>
  <c r="O149" i="20"/>
  <c r="N150" i="20"/>
  <c r="O150" i="20"/>
  <c r="N151" i="20"/>
  <c r="O151" i="20"/>
  <c r="N152" i="20"/>
  <c r="O152" i="20"/>
  <c r="N153" i="20"/>
  <c r="O153" i="20"/>
  <c r="N154" i="20"/>
  <c r="O154" i="20"/>
  <c r="N155" i="20"/>
  <c r="O155" i="20"/>
  <c r="N156" i="20"/>
  <c r="O156" i="20"/>
  <c r="N157" i="20"/>
  <c r="O157" i="20"/>
  <c r="N158" i="20"/>
  <c r="O158" i="20"/>
  <c r="N159" i="20"/>
  <c r="O159" i="20"/>
  <c r="N160" i="20"/>
  <c r="O160" i="20"/>
  <c r="N161" i="20"/>
  <c r="O161" i="20"/>
  <c r="N162" i="20"/>
  <c r="O162" i="20"/>
  <c r="N163" i="20"/>
  <c r="O163" i="20"/>
  <c r="N164" i="20"/>
  <c r="O164" i="20"/>
  <c r="N165" i="20"/>
  <c r="O165" i="20"/>
  <c r="N166" i="20"/>
  <c r="O166" i="20"/>
  <c r="N167" i="20"/>
  <c r="O167" i="20"/>
  <c r="N168" i="20"/>
  <c r="O168" i="20"/>
  <c r="N169" i="20"/>
  <c r="O169" i="20"/>
  <c r="N170" i="20"/>
  <c r="O170" i="20"/>
  <c r="N171" i="20"/>
  <c r="O171" i="20"/>
  <c r="N172" i="20"/>
  <c r="O172" i="20"/>
  <c r="N173" i="20"/>
  <c r="O173" i="20"/>
  <c r="N174" i="20"/>
  <c r="O174" i="20"/>
  <c r="N175" i="20"/>
  <c r="O175" i="20"/>
  <c r="N176" i="20"/>
  <c r="O176" i="20"/>
  <c r="N177" i="20"/>
  <c r="O177" i="20"/>
  <c r="N178" i="20"/>
  <c r="O178" i="20"/>
  <c r="N179" i="20"/>
  <c r="O179" i="20"/>
  <c r="N180" i="20"/>
  <c r="O180" i="20"/>
  <c r="N181" i="20"/>
  <c r="O181" i="20"/>
  <c r="N182" i="20"/>
  <c r="O182" i="20"/>
  <c r="N183" i="20"/>
  <c r="O183" i="20"/>
  <c r="N184" i="20"/>
  <c r="O184" i="20"/>
  <c r="N185" i="20"/>
  <c r="O185" i="20"/>
  <c r="N186" i="20"/>
  <c r="O186" i="20"/>
  <c r="N187" i="20"/>
  <c r="O187" i="20"/>
  <c r="N188" i="20"/>
  <c r="O188" i="20"/>
  <c r="N189" i="20"/>
  <c r="O189" i="20"/>
  <c r="N190" i="20"/>
  <c r="O190" i="20"/>
  <c r="N191" i="20"/>
  <c r="O191" i="20"/>
  <c r="N192" i="20"/>
  <c r="O192" i="20"/>
  <c r="N193" i="20"/>
  <c r="O193" i="20"/>
  <c r="N194" i="20"/>
  <c r="O194" i="20"/>
  <c r="N195" i="20"/>
  <c r="O195" i="20"/>
  <c r="N196" i="20"/>
  <c r="O196" i="20"/>
  <c r="N197" i="20"/>
  <c r="O197" i="20"/>
  <c r="N198" i="20"/>
  <c r="O198" i="20"/>
  <c r="N199" i="20"/>
  <c r="O199" i="20"/>
  <c r="N200" i="20"/>
  <c r="O200" i="20"/>
  <c r="N201" i="20"/>
  <c r="O201" i="20"/>
  <c r="N202" i="20"/>
  <c r="O202" i="20"/>
  <c r="N203" i="20"/>
  <c r="O203" i="20"/>
  <c r="N204" i="20"/>
  <c r="O204" i="20"/>
  <c r="N205" i="20"/>
  <c r="O205" i="20"/>
  <c r="N206" i="20"/>
  <c r="O206" i="20"/>
  <c r="N207" i="20"/>
  <c r="O207" i="20"/>
  <c r="N208" i="20"/>
  <c r="O208" i="20"/>
  <c r="N209" i="20"/>
  <c r="O209" i="20"/>
  <c r="N210" i="20"/>
  <c r="O210" i="20"/>
  <c r="N211" i="20"/>
  <c r="O211" i="20"/>
  <c r="N212" i="20"/>
  <c r="O212" i="20"/>
  <c r="N213" i="20"/>
  <c r="O213" i="20"/>
  <c r="N214" i="20"/>
  <c r="O214" i="20"/>
  <c r="N215" i="20"/>
  <c r="O215" i="20"/>
  <c r="N216" i="20"/>
  <c r="O216" i="20"/>
  <c r="N217" i="20"/>
  <c r="O217" i="20"/>
  <c r="N218" i="20"/>
  <c r="O218" i="20"/>
  <c r="N219" i="20"/>
  <c r="O219" i="20"/>
  <c r="N220" i="20"/>
  <c r="O220" i="20"/>
  <c r="N221" i="20"/>
  <c r="O221" i="20"/>
  <c r="N222" i="20"/>
  <c r="O222" i="20"/>
  <c r="N223" i="20"/>
  <c r="O223" i="20"/>
  <c r="N224" i="20"/>
  <c r="O224" i="20"/>
  <c r="N225" i="20"/>
  <c r="O225" i="20"/>
  <c r="N226" i="20"/>
  <c r="O226" i="20"/>
  <c r="N227" i="20"/>
  <c r="O227" i="20"/>
  <c r="N228" i="20"/>
  <c r="O228" i="20"/>
  <c r="N229" i="20"/>
  <c r="O229" i="20"/>
  <c r="N230" i="20"/>
  <c r="O230" i="20"/>
  <c r="N231" i="20"/>
  <c r="O231" i="20"/>
  <c r="N232" i="20"/>
  <c r="O232" i="20"/>
  <c r="N233" i="20"/>
  <c r="O233" i="20"/>
  <c r="N234" i="20"/>
  <c r="O234" i="20"/>
  <c r="N235" i="20"/>
  <c r="O235" i="20"/>
  <c r="N236" i="20"/>
  <c r="O236" i="20"/>
  <c r="N237" i="20"/>
  <c r="O237" i="20"/>
  <c r="N238" i="20"/>
  <c r="O238" i="20"/>
  <c r="N239" i="20"/>
  <c r="O239" i="20"/>
  <c r="N240" i="20"/>
  <c r="O240" i="20"/>
  <c r="N241" i="20"/>
  <c r="O241" i="20"/>
  <c r="N242" i="20"/>
  <c r="O242" i="20"/>
  <c r="N243" i="20"/>
  <c r="O243" i="20"/>
  <c r="N244" i="20"/>
  <c r="O244" i="20"/>
  <c r="N245" i="20"/>
  <c r="O245" i="20"/>
  <c r="N246" i="20"/>
  <c r="O246" i="20"/>
  <c r="N247" i="20"/>
  <c r="O247" i="20"/>
  <c r="N248" i="20"/>
  <c r="O248" i="20"/>
  <c r="N249" i="20"/>
  <c r="O249" i="20"/>
  <c r="N250" i="20"/>
  <c r="O250" i="20"/>
  <c r="N251" i="20"/>
  <c r="O251" i="20"/>
  <c r="N252" i="20"/>
  <c r="O252" i="20"/>
  <c r="N253" i="20"/>
  <c r="O253" i="20"/>
  <c r="N254" i="20"/>
  <c r="O254" i="20"/>
  <c r="N255" i="20"/>
  <c r="O255" i="20"/>
  <c r="N256" i="20"/>
  <c r="O256" i="20"/>
  <c r="N257" i="20"/>
  <c r="O257" i="20"/>
  <c r="N258" i="20"/>
  <c r="O258" i="20"/>
  <c r="N259" i="20"/>
  <c r="O259" i="20"/>
  <c r="N260" i="20"/>
  <c r="O260" i="20"/>
  <c r="N261" i="20"/>
  <c r="O261" i="20"/>
  <c r="N262" i="20"/>
  <c r="O262" i="20"/>
  <c r="N263" i="20"/>
  <c r="O263" i="20"/>
  <c r="N264" i="20"/>
  <c r="O264" i="20"/>
  <c r="N265" i="20"/>
  <c r="O265" i="20"/>
  <c r="N266" i="20"/>
  <c r="O266" i="20"/>
  <c r="N267" i="20"/>
  <c r="O267" i="20"/>
  <c r="N268" i="20"/>
  <c r="O268" i="20"/>
  <c r="N269" i="20"/>
  <c r="O269" i="20"/>
  <c r="N270" i="20"/>
  <c r="O270" i="20"/>
  <c r="N271" i="20"/>
  <c r="O271" i="20"/>
  <c r="N272" i="20"/>
  <c r="O272" i="20"/>
  <c r="N273" i="20"/>
  <c r="O273" i="20"/>
  <c r="N274" i="20"/>
  <c r="O274" i="20"/>
  <c r="N275" i="20"/>
  <c r="O275" i="20"/>
  <c r="N276" i="20"/>
  <c r="O276" i="20"/>
  <c r="N277" i="20"/>
  <c r="O277" i="20"/>
  <c r="N278" i="20"/>
  <c r="O278" i="20"/>
  <c r="N279" i="20"/>
  <c r="O279" i="20"/>
  <c r="N280" i="20"/>
  <c r="O280" i="20"/>
  <c r="N281" i="20"/>
  <c r="O281" i="20"/>
  <c r="N282" i="20"/>
  <c r="O282" i="20"/>
  <c r="N283" i="20"/>
  <c r="O283" i="20"/>
  <c r="N284" i="20"/>
  <c r="O284" i="20"/>
  <c r="N285" i="20"/>
  <c r="O285" i="20"/>
  <c r="N286" i="20"/>
  <c r="O286" i="20"/>
  <c r="N287" i="20"/>
  <c r="O287" i="20"/>
  <c r="R3" i="6"/>
  <c r="R8" i="6"/>
  <c r="R35" i="6" s="1"/>
  <c r="R48" i="6" s="1"/>
  <c r="R12" i="6"/>
  <c r="R13" i="6"/>
  <c r="R14" i="6"/>
  <c r="R15" i="6"/>
  <c r="R16" i="6"/>
  <c r="R17" i="6"/>
  <c r="R18" i="13"/>
  <c r="R19" i="13"/>
  <c r="R20" i="13"/>
  <c r="R18" i="6"/>
  <c r="R19" i="6"/>
  <c r="R11" i="6"/>
  <c r="R22" i="6" s="1"/>
  <c r="R27" i="6"/>
  <c r="R28" i="6"/>
  <c r="S3" i="6"/>
  <c r="S8" i="6"/>
  <c r="S35" i="6" s="1"/>
  <c r="S48" i="6" s="1"/>
  <c r="S12" i="6"/>
  <c r="S13" i="6"/>
  <c r="S14" i="6"/>
  <c r="S15" i="6"/>
  <c r="S16" i="6"/>
  <c r="S17" i="6"/>
  <c r="S18" i="13"/>
  <c r="S19" i="13"/>
  <c r="S20" i="13"/>
  <c r="S18" i="6"/>
  <c r="S19" i="6"/>
  <c r="S27" i="6"/>
  <c r="S28" i="6"/>
  <c r="T3" i="6"/>
  <c r="T8" i="6"/>
  <c r="T35" i="6" s="1"/>
  <c r="T48" i="6" s="1"/>
  <c r="T12" i="6"/>
  <c r="T11" i="6" s="1"/>
  <c r="T13" i="6"/>
  <c r="T14" i="6"/>
  <c r="T15" i="6"/>
  <c r="T16" i="6"/>
  <c r="T17" i="6"/>
  <c r="T18" i="13"/>
  <c r="T19" i="13"/>
  <c r="T20" i="13"/>
  <c r="T18" i="6"/>
  <c r="T19" i="6"/>
  <c r="T27" i="6"/>
  <c r="T28" i="6"/>
  <c r="U3" i="6"/>
  <c r="U7" i="6" s="1"/>
  <c r="U8" i="6"/>
  <c r="U35" i="6" s="1"/>
  <c r="U48" i="6" s="1"/>
  <c r="U12" i="6"/>
  <c r="U13" i="6"/>
  <c r="U14" i="6"/>
  <c r="U15" i="6"/>
  <c r="U16" i="6"/>
  <c r="U17" i="6"/>
  <c r="U18" i="6"/>
  <c r="AC18" i="6" s="1"/>
  <c r="U19" i="6"/>
  <c r="U27" i="6"/>
  <c r="U28" i="6"/>
  <c r="V3" i="6"/>
  <c r="V8" i="6"/>
  <c r="V35" i="6" s="1"/>
  <c r="V48" i="6" s="1"/>
  <c r="V12" i="6"/>
  <c r="V13" i="6"/>
  <c r="V14" i="6"/>
  <c r="V15" i="6"/>
  <c r="V16" i="6"/>
  <c r="V17" i="6"/>
  <c r="V18" i="6"/>
  <c r="V19" i="6"/>
  <c r="V27" i="6"/>
  <c r="V28" i="6"/>
  <c r="W3" i="6"/>
  <c r="W9" i="6" s="1"/>
  <c r="W8" i="6"/>
  <c r="W35" i="6" s="1"/>
  <c r="W48" i="6" s="1"/>
  <c r="W12" i="6"/>
  <c r="W13" i="6"/>
  <c r="W14" i="6"/>
  <c r="W15" i="6"/>
  <c r="W16" i="6"/>
  <c r="W17" i="6"/>
  <c r="W18" i="6"/>
  <c r="W19" i="6"/>
  <c r="W27" i="6"/>
  <c r="W28" i="6"/>
  <c r="X3" i="6"/>
  <c r="X8" i="6"/>
  <c r="X35" i="6" s="1"/>
  <c r="X48" i="6" s="1"/>
  <c r="X12" i="6"/>
  <c r="X13" i="6"/>
  <c r="X14" i="6"/>
  <c r="X15" i="6"/>
  <c r="X16" i="6"/>
  <c r="X17" i="6"/>
  <c r="X18" i="6"/>
  <c r="X19" i="6"/>
  <c r="X27" i="6"/>
  <c r="X28" i="6"/>
  <c r="Y3" i="6"/>
  <c r="Y9" i="6" s="1"/>
  <c r="Y8" i="6"/>
  <c r="Y35" i="6" s="1"/>
  <c r="Y48" i="6" s="1"/>
  <c r="Y12" i="6"/>
  <c r="Y13" i="6"/>
  <c r="Y14" i="6"/>
  <c r="Y15" i="6"/>
  <c r="Y16" i="6"/>
  <c r="Y17" i="6"/>
  <c r="Y18" i="6"/>
  <c r="Y19" i="6"/>
  <c r="Y27" i="6"/>
  <c r="Y28" i="6"/>
  <c r="Z3" i="6"/>
  <c r="Z8" i="6"/>
  <c r="Z35" i="6" s="1"/>
  <c r="Z48" i="6" s="1"/>
  <c r="Z12" i="6"/>
  <c r="Z13" i="6"/>
  <c r="Z14" i="6"/>
  <c r="Z15" i="6"/>
  <c r="Z16" i="6"/>
  <c r="Z17" i="6"/>
  <c r="Z18" i="6"/>
  <c r="Z19" i="6"/>
  <c r="Z27" i="6"/>
  <c r="Z28" i="6"/>
  <c r="AA3" i="6"/>
  <c r="AA8" i="6"/>
  <c r="AA35" i="6" s="1"/>
  <c r="AA48" i="6" s="1"/>
  <c r="AA12" i="6"/>
  <c r="AA13" i="6"/>
  <c r="AA14" i="6"/>
  <c r="AA15" i="6"/>
  <c r="AA16" i="6"/>
  <c r="AA17" i="6"/>
  <c r="AA18" i="6"/>
  <c r="AA19" i="6"/>
  <c r="AA27" i="6"/>
  <c r="AA28" i="6"/>
  <c r="AB3" i="6"/>
  <c r="AB8" i="6"/>
  <c r="AB35" i="6" s="1"/>
  <c r="AB48" i="6" s="1"/>
  <c r="AB12" i="6"/>
  <c r="AB13" i="6"/>
  <c r="AB14" i="6"/>
  <c r="AB15" i="6"/>
  <c r="AB16" i="6"/>
  <c r="AB17" i="6"/>
  <c r="AB18" i="6"/>
  <c r="AB19" i="6"/>
  <c r="AB11" i="6"/>
  <c r="AB20" i="6" s="1"/>
  <c r="AB27" i="6"/>
  <c r="AB28" i="6"/>
  <c r="Q3" i="6"/>
  <c r="Q8" i="6"/>
  <c r="Q35" i="6" s="1"/>
  <c r="Q48" i="6" s="1"/>
  <c r="Q12" i="6"/>
  <c r="Q13" i="6"/>
  <c r="Q14" i="6"/>
  <c r="Q15" i="6"/>
  <c r="AC15" i="6" s="1"/>
  <c r="Q16" i="6"/>
  <c r="Q17" i="6"/>
  <c r="AC17" i="6" s="1"/>
  <c r="Q18" i="13"/>
  <c r="Q19" i="13"/>
  <c r="Q20" i="13"/>
  <c r="Q18" i="6"/>
  <c r="Q19" i="6"/>
  <c r="Q27" i="6"/>
  <c r="AC27" i="6" s="1"/>
  <c r="Q28" i="6"/>
  <c r="C3" i="6"/>
  <c r="C7" i="6" s="1"/>
  <c r="C8" i="6"/>
  <c r="C12" i="6"/>
  <c r="C13" i="6"/>
  <c r="C14" i="6"/>
  <c r="C15" i="6"/>
  <c r="C16" i="6"/>
  <c r="N16" i="6" s="1"/>
  <c r="C17" i="6"/>
  <c r="D18" i="13"/>
  <c r="D19" i="13"/>
  <c r="D20" i="13"/>
  <c r="C18" i="6"/>
  <c r="AG18" i="6" s="1"/>
  <c r="C19" i="6"/>
  <c r="C27" i="6"/>
  <c r="C28" i="6"/>
  <c r="D3" i="6"/>
  <c r="D8" i="6"/>
  <c r="AH8" i="6" s="1"/>
  <c r="D12" i="6"/>
  <c r="AH12" i="6" s="1"/>
  <c r="D13" i="6"/>
  <c r="D14" i="6"/>
  <c r="D15" i="6"/>
  <c r="AH15" i="6" s="1"/>
  <c r="D16" i="6"/>
  <c r="D17" i="6"/>
  <c r="AH17" i="6" s="1"/>
  <c r="E18" i="13"/>
  <c r="E19" i="13"/>
  <c r="E20" i="13"/>
  <c r="D18" i="6"/>
  <c r="D19" i="6"/>
  <c r="D27" i="6"/>
  <c r="AH27" i="6" s="1"/>
  <c r="D28" i="6"/>
  <c r="E3" i="6"/>
  <c r="AI3" i="6" s="1"/>
  <c r="E8" i="6"/>
  <c r="AI8" i="6" s="1"/>
  <c r="E12" i="6"/>
  <c r="E13" i="6"/>
  <c r="E14" i="6"/>
  <c r="E15" i="6"/>
  <c r="E16" i="6"/>
  <c r="E17" i="6"/>
  <c r="F18" i="13"/>
  <c r="F19" i="13"/>
  <c r="F20" i="13"/>
  <c r="E18" i="6"/>
  <c r="AI18" i="6" s="1"/>
  <c r="E19" i="6"/>
  <c r="E27" i="6"/>
  <c r="E28" i="6"/>
  <c r="F3" i="6"/>
  <c r="F8" i="6"/>
  <c r="AJ8" i="6" s="1"/>
  <c r="F12" i="6"/>
  <c r="F13" i="6"/>
  <c r="F14" i="6"/>
  <c r="AJ14" i="6" s="1"/>
  <c r="F15" i="6"/>
  <c r="AJ15" i="6" s="1"/>
  <c r="F16" i="6"/>
  <c r="F17" i="6"/>
  <c r="G18" i="13"/>
  <c r="G19" i="13"/>
  <c r="G20" i="13"/>
  <c r="F18" i="6"/>
  <c r="AJ18" i="6" s="1"/>
  <c r="F19" i="6"/>
  <c r="AJ19" i="6" s="1"/>
  <c r="F27" i="6"/>
  <c r="AJ27" i="6" s="1"/>
  <c r="F28" i="6"/>
  <c r="G3" i="6"/>
  <c r="G8" i="6"/>
  <c r="G12" i="6"/>
  <c r="G13" i="6"/>
  <c r="G14" i="6"/>
  <c r="G15" i="6"/>
  <c r="AK15" i="6" s="1"/>
  <c r="G16" i="6"/>
  <c r="G17" i="6"/>
  <c r="H18" i="13"/>
  <c r="H19" i="13"/>
  <c r="H20" i="13"/>
  <c r="G18" i="6"/>
  <c r="G19" i="6"/>
  <c r="AK19" i="6" s="1"/>
  <c r="G27" i="6"/>
  <c r="G28" i="6"/>
  <c r="H3" i="6"/>
  <c r="H8" i="6"/>
  <c r="H12" i="6"/>
  <c r="H13" i="6"/>
  <c r="H14" i="6"/>
  <c r="H15" i="6"/>
  <c r="AL15" i="6" s="1"/>
  <c r="H16" i="6"/>
  <c r="AL16" i="6" s="1"/>
  <c r="H17" i="6"/>
  <c r="AL17" i="6" s="1"/>
  <c r="I18" i="13"/>
  <c r="I19" i="13"/>
  <c r="I20" i="13"/>
  <c r="H18" i="6"/>
  <c r="AL18" i="6" s="1"/>
  <c r="H19" i="6"/>
  <c r="H27" i="6"/>
  <c r="AL27" i="6" s="1"/>
  <c r="H28" i="6"/>
  <c r="I3" i="6"/>
  <c r="I8" i="6"/>
  <c r="AM8" i="6" s="1"/>
  <c r="I12" i="6"/>
  <c r="I13" i="6"/>
  <c r="I14" i="6"/>
  <c r="AM14" i="6" s="1"/>
  <c r="I15" i="6"/>
  <c r="I16" i="6"/>
  <c r="AM16" i="6" s="1"/>
  <c r="I17" i="6"/>
  <c r="J18" i="13"/>
  <c r="J19" i="13"/>
  <c r="J20" i="13"/>
  <c r="I18" i="6"/>
  <c r="AM18" i="6" s="1"/>
  <c r="I19" i="6"/>
  <c r="AM19" i="6" s="1"/>
  <c r="I27" i="6"/>
  <c r="I28" i="6"/>
  <c r="AM28" i="6" s="1"/>
  <c r="J3" i="6"/>
  <c r="AN3" i="6" s="1"/>
  <c r="J8" i="6"/>
  <c r="J12" i="6"/>
  <c r="J13" i="6"/>
  <c r="J14" i="6"/>
  <c r="J15" i="6"/>
  <c r="AN15" i="6" s="1"/>
  <c r="J16" i="6"/>
  <c r="J17" i="6"/>
  <c r="K18" i="13"/>
  <c r="K19" i="13"/>
  <c r="K20" i="13"/>
  <c r="J18" i="6"/>
  <c r="J19" i="6"/>
  <c r="J27" i="6"/>
  <c r="AN27" i="6" s="1"/>
  <c r="J28" i="6"/>
  <c r="K3" i="6"/>
  <c r="K7" i="6" s="1"/>
  <c r="K8" i="6"/>
  <c r="K12" i="6"/>
  <c r="K13" i="6"/>
  <c r="AO13" i="6" s="1"/>
  <c r="K14" i="6"/>
  <c r="K15" i="6"/>
  <c r="K16" i="6"/>
  <c r="AO16" i="6" s="1"/>
  <c r="K17" i="6"/>
  <c r="L18" i="13"/>
  <c r="L19" i="13"/>
  <c r="L20" i="13"/>
  <c r="K18" i="6"/>
  <c r="AO18" i="6" s="1"/>
  <c r="K19" i="6"/>
  <c r="K27" i="6"/>
  <c r="K28" i="6"/>
  <c r="L3" i="6"/>
  <c r="L8" i="6"/>
  <c r="L12" i="6"/>
  <c r="AP12" i="6" s="1"/>
  <c r="L13" i="6"/>
  <c r="L14" i="6"/>
  <c r="L15" i="6"/>
  <c r="AP15" i="6" s="1"/>
  <c r="L16" i="6"/>
  <c r="L17" i="6"/>
  <c r="L11" i="6" s="1"/>
  <c r="M18" i="13"/>
  <c r="M19" i="13"/>
  <c r="M20" i="13"/>
  <c r="L18" i="6"/>
  <c r="L19" i="6"/>
  <c r="L27" i="6"/>
  <c r="AP27" i="6" s="1"/>
  <c r="L28" i="6"/>
  <c r="M3" i="6"/>
  <c r="AQ3" i="6" s="1"/>
  <c r="M8" i="6"/>
  <c r="M12" i="6"/>
  <c r="AQ12" i="6" s="1"/>
  <c r="M13" i="6"/>
  <c r="M14" i="6"/>
  <c r="M15" i="6"/>
  <c r="M16" i="6"/>
  <c r="M17" i="6"/>
  <c r="N18" i="13"/>
  <c r="N19" i="13"/>
  <c r="N20" i="13"/>
  <c r="M18" i="6"/>
  <c r="AQ18" i="6" s="1"/>
  <c r="M19" i="6"/>
  <c r="M27" i="6"/>
  <c r="M28" i="6"/>
  <c r="B3" i="6"/>
  <c r="AF3" i="6" s="1"/>
  <c r="B8" i="6"/>
  <c r="AF8" i="6" s="1"/>
  <c r="B12" i="6"/>
  <c r="B13" i="6"/>
  <c r="AF13" i="6" s="1"/>
  <c r="B14" i="6"/>
  <c r="AF14" i="6" s="1"/>
  <c r="B15" i="6"/>
  <c r="B16" i="6"/>
  <c r="B17" i="6"/>
  <c r="C18" i="13"/>
  <c r="C19" i="13"/>
  <c r="C20" i="13"/>
  <c r="B18" i="6"/>
  <c r="AF18" i="6" s="1"/>
  <c r="B19" i="6"/>
  <c r="N19" i="6" s="1"/>
  <c r="B27" i="6"/>
  <c r="AF27" i="6" s="1"/>
  <c r="B28" i="6"/>
  <c r="AC4" i="6"/>
  <c r="AR4" i="6"/>
  <c r="AP3" i="6"/>
  <c r="AO3" i="6"/>
  <c r="AM3" i="6"/>
  <c r="AL3" i="6"/>
  <c r="AK3" i="6"/>
  <c r="AJ3" i="6"/>
  <c r="AH3" i="6"/>
  <c r="AG3" i="6"/>
  <c r="P4" i="6"/>
  <c r="AE4" i="6" s="1"/>
  <c r="N4" i="6"/>
  <c r="AI19" i="6"/>
  <c r="AQ19" i="6"/>
  <c r="AG19" i="6"/>
  <c r="AH19" i="6"/>
  <c r="AL19" i="6"/>
  <c r="AN19" i="6"/>
  <c r="AO19" i="6"/>
  <c r="AP19" i="6"/>
  <c r="AF19" i="6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B18" i="19"/>
  <c r="B17" i="19"/>
  <c r="B16" i="19"/>
  <c r="B15" i="19"/>
  <c r="B14" i="19"/>
  <c r="B13" i="19"/>
  <c r="B12" i="19"/>
  <c r="B11" i="19"/>
  <c r="B10" i="19"/>
  <c r="B9" i="19"/>
  <c r="B8" i="19"/>
  <c r="B7" i="19"/>
  <c r="B6" i="19"/>
  <c r="B5" i="19"/>
  <c r="AG27" i="6"/>
  <c r="AI27" i="6"/>
  <c r="AK27" i="6"/>
  <c r="AM27" i="6"/>
  <c r="AO27" i="6"/>
  <c r="AQ27" i="6"/>
  <c r="C10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AG10" i="15"/>
  <c r="AH10" i="15"/>
  <c r="AI10" i="15"/>
  <c r="AJ10" i="15"/>
  <c r="AK10" i="15"/>
  <c r="AL10" i="15"/>
  <c r="AM10" i="15"/>
  <c r="AN10" i="15"/>
  <c r="AO10" i="15"/>
  <c r="AP10" i="15"/>
  <c r="C11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AB11" i="15"/>
  <c r="AC11" i="15"/>
  <c r="AD11" i="15"/>
  <c r="AE11" i="15"/>
  <c r="AF11" i="15"/>
  <c r="AG11" i="15"/>
  <c r="AH11" i="15"/>
  <c r="AI11" i="15"/>
  <c r="AJ11" i="15"/>
  <c r="AK11" i="15"/>
  <c r="AL11" i="15"/>
  <c r="AM11" i="15"/>
  <c r="AN11" i="15"/>
  <c r="AO11" i="15"/>
  <c r="AP11" i="15"/>
  <c r="C12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AG12" i="15"/>
  <c r="AH12" i="15"/>
  <c r="AI12" i="15"/>
  <c r="AJ12" i="15"/>
  <c r="AK12" i="15"/>
  <c r="AL12" i="15"/>
  <c r="AM12" i="15"/>
  <c r="AN12" i="15"/>
  <c r="AO12" i="15"/>
  <c r="AP12" i="15"/>
  <c r="C13" i="15"/>
  <c r="D13" i="15"/>
  <c r="E13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AA13" i="15"/>
  <c r="AB13" i="15"/>
  <c r="AC13" i="15"/>
  <c r="AD13" i="15"/>
  <c r="AE13" i="15"/>
  <c r="AF13" i="15"/>
  <c r="AG13" i="15"/>
  <c r="AH13" i="15"/>
  <c r="AI13" i="15"/>
  <c r="AJ13" i="15"/>
  <c r="AK13" i="15"/>
  <c r="AL13" i="15"/>
  <c r="AM13" i="15"/>
  <c r="AN13" i="15"/>
  <c r="AO13" i="15"/>
  <c r="AP13" i="15"/>
  <c r="B13" i="15"/>
  <c r="B12" i="15"/>
  <c r="B11" i="15"/>
  <c r="B10" i="15"/>
  <c r="C9" i="15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R9" i="15"/>
  <c r="S9" i="15"/>
  <c r="T9" i="15"/>
  <c r="U9" i="15"/>
  <c r="V9" i="15"/>
  <c r="W9" i="15"/>
  <c r="X9" i="15"/>
  <c r="Y9" i="15"/>
  <c r="Z9" i="15"/>
  <c r="AA9" i="15"/>
  <c r="AB9" i="15"/>
  <c r="AC9" i="15"/>
  <c r="AD9" i="15"/>
  <c r="AE9" i="15"/>
  <c r="AF9" i="15"/>
  <c r="AG9" i="15"/>
  <c r="AH9" i="15"/>
  <c r="AI9" i="15"/>
  <c r="AJ9" i="15"/>
  <c r="AK9" i="15"/>
  <c r="AL9" i="15"/>
  <c r="AM9" i="15"/>
  <c r="AN9" i="15"/>
  <c r="AO9" i="15"/>
  <c r="AP9" i="15"/>
  <c r="B9" i="15"/>
  <c r="Q6" i="6"/>
  <c r="C7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R7" i="15"/>
  <c r="S7" i="15"/>
  <c r="T7" i="15"/>
  <c r="U7" i="15"/>
  <c r="V7" i="15"/>
  <c r="W7" i="15"/>
  <c r="X7" i="15"/>
  <c r="Y7" i="15"/>
  <c r="Z7" i="15"/>
  <c r="AA7" i="15"/>
  <c r="AB7" i="15"/>
  <c r="AC7" i="15"/>
  <c r="AD7" i="15"/>
  <c r="AE7" i="15"/>
  <c r="AF7" i="15"/>
  <c r="AG7" i="15"/>
  <c r="AH7" i="15"/>
  <c r="AI7" i="15"/>
  <c r="AJ7" i="15"/>
  <c r="AK7" i="15"/>
  <c r="AL7" i="15"/>
  <c r="AM7" i="15"/>
  <c r="AN7" i="15"/>
  <c r="AO7" i="15"/>
  <c r="AP7" i="15"/>
  <c r="B7" i="15"/>
  <c r="AG14" i="17"/>
  <c r="AG15" i="17"/>
  <c r="AG16" i="17"/>
  <c r="AG17" i="17"/>
  <c r="AG18" i="17"/>
  <c r="AG19" i="17"/>
  <c r="C14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R14" i="17"/>
  <c r="S14" i="17"/>
  <c r="T14" i="17"/>
  <c r="U14" i="17"/>
  <c r="V14" i="17"/>
  <c r="W14" i="17"/>
  <c r="X14" i="17"/>
  <c r="Y14" i="17"/>
  <c r="Z14" i="17"/>
  <c r="AA14" i="17"/>
  <c r="AB14" i="17"/>
  <c r="AC14" i="17"/>
  <c r="AD14" i="17"/>
  <c r="AE14" i="17"/>
  <c r="AF14" i="17"/>
  <c r="AI14" i="17"/>
  <c r="AJ14" i="17"/>
  <c r="AK14" i="17"/>
  <c r="AL14" i="17"/>
  <c r="AM14" i="17"/>
  <c r="AN14" i="17"/>
  <c r="AO14" i="17"/>
  <c r="AP14" i="17"/>
  <c r="C15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R15" i="17"/>
  <c r="S15" i="17"/>
  <c r="T15" i="17"/>
  <c r="U15" i="17"/>
  <c r="V15" i="17"/>
  <c r="W15" i="17"/>
  <c r="X15" i="17"/>
  <c r="Y15" i="17"/>
  <c r="Z15" i="17"/>
  <c r="AA15" i="17"/>
  <c r="AB15" i="17"/>
  <c r="AC15" i="17"/>
  <c r="AD15" i="17"/>
  <c r="AE15" i="17"/>
  <c r="AF15" i="17"/>
  <c r="AI15" i="17"/>
  <c r="AJ15" i="17"/>
  <c r="AK15" i="17"/>
  <c r="AL15" i="17"/>
  <c r="AM15" i="17"/>
  <c r="AN15" i="17"/>
  <c r="AO15" i="17"/>
  <c r="AP15" i="17"/>
  <c r="C16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V16" i="17"/>
  <c r="W16" i="17"/>
  <c r="X16" i="17"/>
  <c r="Y16" i="17"/>
  <c r="Z16" i="17"/>
  <c r="AA16" i="17"/>
  <c r="AB16" i="17"/>
  <c r="AC16" i="17"/>
  <c r="AD16" i="17"/>
  <c r="AE16" i="17"/>
  <c r="AF16" i="17"/>
  <c r="AI16" i="17"/>
  <c r="AJ16" i="17"/>
  <c r="AK16" i="17"/>
  <c r="AL16" i="17"/>
  <c r="AM16" i="17"/>
  <c r="AN16" i="17"/>
  <c r="AO16" i="17"/>
  <c r="AP16" i="17"/>
  <c r="C17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V17" i="17"/>
  <c r="W17" i="17"/>
  <c r="X17" i="17"/>
  <c r="Y17" i="17"/>
  <c r="Z17" i="17"/>
  <c r="AA17" i="17"/>
  <c r="AB17" i="17"/>
  <c r="AC17" i="17"/>
  <c r="AD17" i="17"/>
  <c r="AE17" i="17"/>
  <c r="AF17" i="17"/>
  <c r="AI17" i="17"/>
  <c r="AJ17" i="17"/>
  <c r="AK17" i="17"/>
  <c r="AL17" i="17"/>
  <c r="AM17" i="17"/>
  <c r="AN17" i="17"/>
  <c r="AO17" i="17"/>
  <c r="AP17" i="17"/>
  <c r="C18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T18" i="17"/>
  <c r="U18" i="17"/>
  <c r="V18" i="17"/>
  <c r="W18" i="17"/>
  <c r="X18" i="17"/>
  <c r="Y18" i="17"/>
  <c r="Z18" i="17"/>
  <c r="AA18" i="17"/>
  <c r="AB18" i="17"/>
  <c r="AC18" i="17"/>
  <c r="AD18" i="17"/>
  <c r="AE18" i="17"/>
  <c r="AF18" i="17"/>
  <c r="AI18" i="17"/>
  <c r="AJ18" i="17"/>
  <c r="AK18" i="17"/>
  <c r="AL18" i="17"/>
  <c r="AM18" i="17"/>
  <c r="AN18" i="17"/>
  <c r="AO18" i="17"/>
  <c r="AP18" i="17"/>
  <c r="C19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T19" i="17"/>
  <c r="U19" i="17"/>
  <c r="V19" i="17"/>
  <c r="W19" i="17"/>
  <c r="X19" i="17"/>
  <c r="Y19" i="17"/>
  <c r="Z19" i="17"/>
  <c r="AA19" i="17"/>
  <c r="AB19" i="17"/>
  <c r="AC19" i="17"/>
  <c r="AD19" i="17"/>
  <c r="AE19" i="17"/>
  <c r="AF19" i="17"/>
  <c r="AI19" i="17"/>
  <c r="AJ19" i="17"/>
  <c r="AK19" i="17"/>
  <c r="AL19" i="17"/>
  <c r="AM19" i="17"/>
  <c r="AN19" i="17"/>
  <c r="AO19" i="17"/>
  <c r="AP19" i="17"/>
  <c r="B19" i="17"/>
  <c r="B18" i="17"/>
  <c r="B17" i="17"/>
  <c r="B16" i="17"/>
  <c r="B15" i="17"/>
  <c r="B14" i="17"/>
  <c r="AI8" i="15"/>
  <c r="AJ8" i="15"/>
  <c r="AK8" i="15"/>
  <c r="AL8" i="15"/>
  <c r="AM8" i="15"/>
  <c r="AN8" i="15"/>
  <c r="AO8" i="15"/>
  <c r="AP8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AA8" i="15"/>
  <c r="AB8" i="15"/>
  <c r="AC8" i="15"/>
  <c r="AD8" i="15"/>
  <c r="AE8" i="15"/>
  <c r="AF8" i="15"/>
  <c r="AG8" i="15"/>
  <c r="AH8" i="15"/>
  <c r="C8" i="15"/>
  <c r="B8" i="15"/>
  <c r="C4" i="15"/>
  <c r="D4" i="15"/>
  <c r="E4" i="15"/>
  <c r="F4" i="15"/>
  <c r="G4" i="15"/>
  <c r="H4" i="15"/>
  <c r="I4" i="15"/>
  <c r="J4" i="15"/>
  <c r="K4" i="15"/>
  <c r="L4" i="15"/>
  <c r="M4" i="15"/>
  <c r="N4" i="15"/>
  <c r="O4" i="15"/>
  <c r="P4" i="15"/>
  <c r="Q4" i="15"/>
  <c r="R4" i="15"/>
  <c r="S4" i="15"/>
  <c r="T4" i="15"/>
  <c r="U4" i="15"/>
  <c r="V4" i="15"/>
  <c r="W4" i="15"/>
  <c r="X4" i="15"/>
  <c r="Y4" i="15"/>
  <c r="Z4" i="15"/>
  <c r="AA4" i="15"/>
  <c r="AB4" i="15"/>
  <c r="AC4" i="15"/>
  <c r="AD4" i="15"/>
  <c r="AE4" i="15"/>
  <c r="AF4" i="15"/>
  <c r="AG4" i="15"/>
  <c r="AH4" i="15"/>
  <c r="AI4" i="15"/>
  <c r="AJ4" i="15"/>
  <c r="AK4" i="15"/>
  <c r="AL4" i="15"/>
  <c r="AM4" i="15"/>
  <c r="AN4" i="15"/>
  <c r="AO4" i="15"/>
  <c r="AP4" i="15"/>
  <c r="B4" i="15"/>
  <c r="C3" i="15"/>
  <c r="D3" i="15"/>
  <c r="E3" i="15"/>
  <c r="F3" i="15"/>
  <c r="G3" i="15"/>
  <c r="H3" i="15"/>
  <c r="I3" i="15"/>
  <c r="J3" i="15"/>
  <c r="K3" i="15"/>
  <c r="L3" i="15"/>
  <c r="M3" i="15"/>
  <c r="N3" i="15"/>
  <c r="O3" i="15"/>
  <c r="P3" i="15"/>
  <c r="Q3" i="15"/>
  <c r="R3" i="15"/>
  <c r="S3" i="15"/>
  <c r="T3" i="15"/>
  <c r="U3" i="15"/>
  <c r="V3" i="15"/>
  <c r="W3" i="15"/>
  <c r="X3" i="15"/>
  <c r="Y3" i="15"/>
  <c r="Z3" i="15"/>
  <c r="AA3" i="15"/>
  <c r="AB3" i="15"/>
  <c r="AC3" i="15"/>
  <c r="AD3" i="15"/>
  <c r="AE3" i="15"/>
  <c r="AF3" i="15"/>
  <c r="AG3" i="15"/>
  <c r="AH3" i="15"/>
  <c r="AI3" i="15"/>
  <c r="AJ3" i="15"/>
  <c r="AK3" i="15"/>
  <c r="AL3" i="15"/>
  <c r="AM3" i="15"/>
  <c r="AN3" i="15"/>
  <c r="AO3" i="15"/>
  <c r="AP3" i="15"/>
  <c r="B3" i="15"/>
  <c r="C2" i="15"/>
  <c r="D2" i="15"/>
  <c r="E2" i="15"/>
  <c r="F2" i="15"/>
  <c r="G2" i="15"/>
  <c r="H2" i="15"/>
  <c r="I2" i="15"/>
  <c r="J2" i="15"/>
  <c r="K2" i="15"/>
  <c r="L2" i="15"/>
  <c r="M2" i="15"/>
  <c r="N2" i="15"/>
  <c r="O2" i="15"/>
  <c r="P2" i="15"/>
  <c r="Q2" i="15"/>
  <c r="R2" i="15"/>
  <c r="S2" i="15"/>
  <c r="T2" i="15"/>
  <c r="U2" i="15"/>
  <c r="V2" i="15"/>
  <c r="W2" i="15"/>
  <c r="X2" i="15"/>
  <c r="Y2" i="15"/>
  <c r="Z2" i="15"/>
  <c r="AA2" i="15"/>
  <c r="AB2" i="15"/>
  <c r="AC2" i="15"/>
  <c r="AD2" i="15"/>
  <c r="AE2" i="15"/>
  <c r="AF2" i="15"/>
  <c r="AG2" i="15"/>
  <c r="AH2" i="15"/>
  <c r="AI2" i="15"/>
  <c r="AJ2" i="15"/>
  <c r="AK2" i="15"/>
  <c r="AL2" i="15"/>
  <c r="AM2" i="15"/>
  <c r="AN2" i="15"/>
  <c r="AO2" i="15"/>
  <c r="AP2" i="15"/>
  <c r="B2" i="15"/>
  <c r="AG28" i="6"/>
  <c r="AH28" i="6"/>
  <c r="AI28" i="6"/>
  <c r="AJ28" i="6"/>
  <c r="AK28" i="6"/>
  <c r="AL28" i="6"/>
  <c r="AN28" i="6"/>
  <c r="AO28" i="6"/>
  <c r="AP28" i="6"/>
  <c r="AQ28" i="6"/>
  <c r="N26" i="6"/>
  <c r="AH16" i="6"/>
  <c r="AI16" i="6"/>
  <c r="AJ16" i="6"/>
  <c r="AK16" i="6"/>
  <c r="AN16" i="6"/>
  <c r="AP16" i="6"/>
  <c r="AQ16" i="6"/>
  <c r="AF16" i="6"/>
  <c r="AH18" i="6"/>
  <c r="AK18" i="6"/>
  <c r="AN18" i="6"/>
  <c r="AP18" i="6"/>
  <c r="AG15" i="6"/>
  <c r="AI15" i="6"/>
  <c r="AM15" i="6"/>
  <c r="AO15" i="6"/>
  <c r="AQ15" i="6"/>
  <c r="AG17" i="6"/>
  <c r="AI17" i="6"/>
  <c r="AK17" i="6"/>
  <c r="AM17" i="6"/>
  <c r="AO17" i="6"/>
  <c r="AQ17" i="6"/>
  <c r="AG14" i="6"/>
  <c r="AH14" i="6"/>
  <c r="AI14" i="6"/>
  <c r="AK14" i="6"/>
  <c r="AL14" i="6"/>
  <c r="AN14" i="6"/>
  <c r="AO14" i="6"/>
  <c r="AP14" i="6"/>
  <c r="AQ14" i="6"/>
  <c r="AH13" i="6"/>
  <c r="AL13" i="6"/>
  <c r="AM13" i="6"/>
  <c r="AP13" i="6"/>
  <c r="C6" i="6"/>
  <c r="AG6" i="6" s="1"/>
  <c r="D6" i="6"/>
  <c r="D7" i="6" s="1"/>
  <c r="E6" i="6"/>
  <c r="AI6" i="6" s="1"/>
  <c r="F6" i="6"/>
  <c r="F7" i="6" s="1"/>
  <c r="AJ6" i="6"/>
  <c r="G6" i="6"/>
  <c r="AK6" i="6" s="1"/>
  <c r="H6" i="6"/>
  <c r="H7" i="6" s="1"/>
  <c r="I6" i="6"/>
  <c r="AM6" i="6" s="1"/>
  <c r="J6" i="6"/>
  <c r="AN6" i="6"/>
  <c r="K6" i="6"/>
  <c r="AO6" i="6" s="1"/>
  <c r="L6" i="6"/>
  <c r="L7" i="6" s="1"/>
  <c r="M6" i="6"/>
  <c r="AQ6" i="6" s="1"/>
  <c r="B6" i="6"/>
  <c r="B7" i="6" s="1"/>
  <c r="R6" i="6"/>
  <c r="S6" i="6"/>
  <c r="T6" i="6"/>
  <c r="T7" i="6" s="1"/>
  <c r="U6" i="6"/>
  <c r="V6" i="6"/>
  <c r="V7" i="6" s="1"/>
  <c r="W6" i="6"/>
  <c r="W7" i="6" s="1"/>
  <c r="X6" i="6"/>
  <c r="Y6" i="6"/>
  <c r="Z6" i="6"/>
  <c r="AA6" i="6"/>
  <c r="AA7" i="6" s="1"/>
  <c r="AB6" i="6"/>
  <c r="N24" i="13"/>
  <c r="M24" i="13"/>
  <c r="L24" i="13"/>
  <c r="K24" i="13"/>
  <c r="J24" i="13"/>
  <c r="I24" i="13"/>
  <c r="H24" i="13"/>
  <c r="G24" i="13"/>
  <c r="F24" i="13"/>
  <c r="E24" i="13"/>
  <c r="D24" i="13"/>
  <c r="C24" i="13"/>
  <c r="S24" i="13"/>
  <c r="T24" i="13"/>
  <c r="U24" i="13"/>
  <c r="V24" i="13"/>
  <c r="W24" i="13"/>
  <c r="X24" i="13"/>
  <c r="Y24" i="13"/>
  <c r="Z24" i="13"/>
  <c r="AA24" i="13"/>
  <c r="AB24" i="13"/>
  <c r="Q24" i="13"/>
  <c r="R24" i="13"/>
  <c r="R7" i="6"/>
  <c r="AI12" i="6"/>
  <c r="AL12" i="6"/>
  <c r="AM12" i="6"/>
  <c r="AO12" i="6"/>
  <c r="AK12" i="6"/>
  <c r="AN12" i="6"/>
  <c r="AJ12" i="6"/>
  <c r="AN8" i="6"/>
  <c r="AF12" i="6"/>
  <c r="AQ8" i="6"/>
  <c r="N28" i="6"/>
  <c r="AF28" i="6"/>
  <c r="AP8" i="6"/>
  <c r="AL8" i="6"/>
  <c r="AK8" i="6"/>
  <c r="N13" i="6"/>
  <c r="AG12" i="6"/>
  <c r="AN13" i="6"/>
  <c r="AJ13" i="6"/>
  <c r="S7" i="6"/>
  <c r="G7" i="6"/>
  <c r="N14" i="6"/>
  <c r="Q7" i="6"/>
  <c r="Y7" i="6"/>
  <c r="X7" i="6"/>
  <c r="N12" i="6"/>
  <c r="Z7" i="6"/>
  <c r="O5" i="9"/>
  <c r="AR26" i="6"/>
  <c r="AC13" i="6"/>
  <c r="G9" i="9"/>
  <c r="AC26" i="6"/>
  <c r="AA1" i="6"/>
  <c r="R9" i="6"/>
  <c r="S9" i="6"/>
  <c r="Z9" i="6"/>
  <c r="T9" i="6"/>
  <c r="AB9" i="6"/>
  <c r="X9" i="6"/>
  <c r="AA9" i="6"/>
  <c r="AF9" i="6" l="1"/>
  <c r="AH9" i="6"/>
  <c r="T22" i="6"/>
  <c r="T20" i="6"/>
  <c r="AR12" i="6"/>
  <c r="AG16" i="6"/>
  <c r="I11" i="6"/>
  <c r="F23" i="6"/>
  <c r="L22" i="6"/>
  <c r="N8" i="6"/>
  <c r="N3" i="6"/>
  <c r="N17" i="6"/>
  <c r="F11" i="6"/>
  <c r="F22" i="6" s="1"/>
  <c r="Q11" i="6"/>
  <c r="AB23" i="6"/>
  <c r="AB29" i="6" s="1"/>
  <c r="AB31" i="6" s="1"/>
  <c r="AB32" i="6" s="1"/>
  <c r="Z23" i="6"/>
  <c r="Z24" i="6" s="1"/>
  <c r="V9" i="6"/>
  <c r="J7" i="6"/>
  <c r="AF6" i="6"/>
  <c r="C11" i="6"/>
  <c r="AA11" i="6"/>
  <c r="AA20" i="6" s="1"/>
  <c r="Y11" i="6"/>
  <c r="AC28" i="6"/>
  <c r="W11" i="6"/>
  <c r="W20" i="6" s="1"/>
  <c r="U11" i="6"/>
  <c r="U20" i="6" s="1"/>
  <c r="AC12" i="6"/>
  <c r="N15" i="6"/>
  <c r="AC16" i="6"/>
  <c r="AR19" i="6"/>
  <c r="M11" i="6"/>
  <c r="E11" i="6"/>
  <c r="AC19" i="6"/>
  <c r="R23" i="6"/>
  <c r="R29" i="6" s="1"/>
  <c r="R31" i="6" s="1"/>
  <c r="R32" i="6" s="1"/>
  <c r="Z11" i="6"/>
  <c r="AC14" i="6"/>
  <c r="V11" i="6"/>
  <c r="S11" i="6"/>
  <c r="S20" i="6" s="1"/>
  <c r="J11" i="6"/>
  <c r="J22" i="6" s="1"/>
  <c r="R20" i="6"/>
  <c r="M23" i="6"/>
  <c r="G11" i="6"/>
  <c r="G23" i="6" s="1"/>
  <c r="C22" i="6"/>
  <c r="Q20" i="6"/>
  <c r="Z29" i="6"/>
  <c r="Z31" i="6" s="1"/>
  <c r="Z32" i="6" s="1"/>
  <c r="Y22" i="6"/>
  <c r="Y23" i="6"/>
  <c r="Y20" i="6"/>
  <c r="Z20" i="6"/>
  <c r="Z22" i="6"/>
  <c r="V20" i="6"/>
  <c r="V22" i="6"/>
  <c r="S22" i="6"/>
  <c r="F29" i="6"/>
  <c r="F31" i="6" s="1"/>
  <c r="F32" i="6" s="1"/>
  <c r="F24" i="6"/>
  <c r="AB24" i="6"/>
  <c r="W23" i="6"/>
  <c r="AR27" i="6"/>
  <c r="M29" i="6"/>
  <c r="M31" i="6" s="1"/>
  <c r="M32" i="6" s="1"/>
  <c r="M24" i="6"/>
  <c r="L23" i="6"/>
  <c r="Q51" i="6"/>
  <c r="Q52" i="6"/>
  <c r="Q50" i="6"/>
  <c r="S52" i="6"/>
  <c r="S51" i="6"/>
  <c r="U9" i="6"/>
  <c r="E7" i="6"/>
  <c r="AF17" i="6"/>
  <c r="AG8" i="6"/>
  <c r="AG9" i="6" s="1"/>
  <c r="AP6" i="6"/>
  <c r="AL6" i="6"/>
  <c r="AH6" i="6"/>
  <c r="AJ17" i="6"/>
  <c r="AJ11" i="6" s="1"/>
  <c r="AJ20" i="6" s="1"/>
  <c r="B11" i="6"/>
  <c r="B23" i="6" s="1"/>
  <c r="D11" i="6"/>
  <c r="D22" i="6" s="1"/>
  <c r="AC6" i="6"/>
  <c r="M7" i="6"/>
  <c r="N6" i="6"/>
  <c r="N7" i="6" s="1"/>
  <c r="AO8" i="6"/>
  <c r="AR8" i="6" s="1"/>
  <c r="AQ13" i="6"/>
  <c r="AQ11" i="6" s="1"/>
  <c r="AQ20" i="6" s="1"/>
  <c r="AI13" i="6"/>
  <c r="AI11" i="6" s="1"/>
  <c r="AI20" i="6" s="1"/>
  <c r="AP17" i="6"/>
  <c r="AP11" i="6" s="1"/>
  <c r="AP20" i="6" s="1"/>
  <c r="Q23" i="6"/>
  <c r="S23" i="6"/>
  <c r="AK13" i="6"/>
  <c r="AK11" i="6" s="1"/>
  <c r="AK20" i="6" s="1"/>
  <c r="H11" i="6"/>
  <c r="H22" i="6" s="1"/>
  <c r="AC8" i="6"/>
  <c r="AB22" i="6"/>
  <c r="N18" i="6"/>
  <c r="AB7" i="6"/>
  <c r="X11" i="6"/>
  <c r="X23" i="6" s="1"/>
  <c r="T51" i="6"/>
  <c r="T52" i="6"/>
  <c r="R52" i="6"/>
  <c r="R51" i="6"/>
  <c r="R50" i="6" s="1"/>
  <c r="M22" i="6"/>
  <c r="AG13" i="6"/>
  <c r="AN17" i="6"/>
  <c r="AN11" i="6" s="1"/>
  <c r="AN20" i="6" s="1"/>
  <c r="AF15" i="6"/>
  <c r="AF11" i="6" s="1"/>
  <c r="AF22" i="6" s="1"/>
  <c r="I23" i="6"/>
  <c r="E23" i="6"/>
  <c r="C23" i="6"/>
  <c r="AC3" i="6"/>
  <c r="V23" i="6"/>
  <c r="I22" i="6"/>
  <c r="K11" i="6"/>
  <c r="K22" i="6" s="1"/>
  <c r="I7" i="6"/>
  <c r="N27" i="6"/>
  <c r="Q9" i="6"/>
  <c r="AA22" i="6"/>
  <c r="Q22" i="6"/>
  <c r="E22" i="6"/>
  <c r="T23" i="6"/>
  <c r="R1" i="6"/>
  <c r="T1" i="6"/>
  <c r="W1" i="6"/>
  <c r="Y1" i="6"/>
  <c r="AQ9" i="6"/>
  <c r="AI9" i="6"/>
  <c r="AL11" i="6"/>
  <c r="AN9" i="6"/>
  <c r="AJ9" i="6"/>
  <c r="AL9" i="6"/>
  <c r="J12" i="9"/>
  <c r="AH11" i="6"/>
  <c r="AH23" i="6" s="1"/>
  <c r="J10" i="9"/>
  <c r="AR14" i="6"/>
  <c r="AR18" i="6"/>
  <c r="AR28" i="6"/>
  <c r="V1" i="6"/>
  <c r="AR16" i="6"/>
  <c r="AM9" i="6"/>
  <c r="X1" i="6"/>
  <c r="S1" i="6"/>
  <c r="G12" i="9"/>
  <c r="J9" i="9"/>
  <c r="O12" i="9"/>
  <c r="F5" i="9"/>
  <c r="AM11" i="6"/>
  <c r="AM20" i="6" s="1"/>
  <c r="AK9" i="6"/>
  <c r="Q1" i="6"/>
  <c r="AB1" i="6"/>
  <c r="G14" i="9"/>
  <c r="Z1" i="6"/>
  <c r="J14" i="9"/>
  <c r="U1" i="6"/>
  <c r="G10" i="9"/>
  <c r="O9" i="9"/>
  <c r="O10" i="9"/>
  <c r="AO11" i="6"/>
  <c r="AP9" i="6"/>
  <c r="AR3" i="6"/>
  <c r="AR15" i="6" l="1"/>
  <c r="S50" i="6"/>
  <c r="AO9" i="6"/>
  <c r="AO23" i="6"/>
  <c r="AO29" i="6" s="1"/>
  <c r="AO31" i="6" s="1"/>
  <c r="AO32" i="6" s="1"/>
  <c r="AL22" i="6"/>
  <c r="AR13" i="6"/>
  <c r="G29" i="6"/>
  <c r="G31" i="6" s="1"/>
  <c r="G32" i="6" s="1"/>
  <c r="G24" i="6"/>
  <c r="G22" i="6"/>
  <c r="R24" i="6"/>
  <c r="W22" i="6"/>
  <c r="U23" i="6"/>
  <c r="U29" i="6" s="1"/>
  <c r="U31" i="6" s="1"/>
  <c r="U32" i="6" s="1"/>
  <c r="K23" i="6"/>
  <c r="K24" i="6" s="1"/>
  <c r="AR6" i="6"/>
  <c r="J23" i="6"/>
  <c r="T50" i="6"/>
  <c r="AA23" i="6"/>
  <c r="U22" i="6"/>
  <c r="AR17" i="6"/>
  <c r="X20" i="6"/>
  <c r="X22" i="6"/>
  <c r="AC22" i="6" s="1"/>
  <c r="C29" i="6"/>
  <c r="C31" i="6" s="1"/>
  <c r="C32" i="6" s="1"/>
  <c r="C24" i="6"/>
  <c r="Q24" i="6"/>
  <c r="Q29" i="6"/>
  <c r="D23" i="6"/>
  <c r="E24" i="6"/>
  <c r="E29" i="6"/>
  <c r="E31" i="6" s="1"/>
  <c r="B22" i="6"/>
  <c r="N22" i="6" s="1"/>
  <c r="N11" i="6"/>
  <c r="L24" i="6"/>
  <c r="L29" i="6"/>
  <c r="L31" i="6" s="1"/>
  <c r="L32" i="6" s="1"/>
  <c r="J24" i="6"/>
  <c r="J29" i="6"/>
  <c r="J31" i="6" s="1"/>
  <c r="J32" i="6" s="1"/>
  <c r="I24" i="6"/>
  <c r="I29" i="6"/>
  <c r="I31" i="6" s="1"/>
  <c r="I32" i="6" s="1"/>
  <c r="AC11" i="6"/>
  <c r="B29" i="6"/>
  <c r="B24" i="6"/>
  <c r="X24" i="6"/>
  <c r="X29" i="6"/>
  <c r="X31" i="6" s="1"/>
  <c r="X32" i="6" s="1"/>
  <c r="S24" i="6"/>
  <c r="S29" i="6"/>
  <c r="S31" i="6" s="1"/>
  <c r="S32" i="6" s="1"/>
  <c r="K12" i="9"/>
  <c r="T29" i="6"/>
  <c r="T31" i="6" s="1"/>
  <c r="T24" i="6"/>
  <c r="U24" i="6"/>
  <c r="Y29" i="6"/>
  <c r="Y31" i="6" s="1"/>
  <c r="Y32" i="6" s="1"/>
  <c r="Y24" i="6"/>
  <c r="AA29" i="6"/>
  <c r="AA31" i="6" s="1"/>
  <c r="AA32" i="6" s="1"/>
  <c r="AA24" i="6"/>
  <c r="H23" i="6"/>
  <c r="V24" i="6"/>
  <c r="V29" i="6"/>
  <c r="V31" i="6" s="1"/>
  <c r="V32" i="6" s="1"/>
  <c r="W24" i="6"/>
  <c r="W29" i="6"/>
  <c r="W31" i="6" s="1"/>
  <c r="W32" i="6" s="1"/>
  <c r="AG11" i="6"/>
  <c r="AG20" i="6" s="1"/>
  <c r="AC9" i="6"/>
  <c r="AC45" i="6"/>
  <c r="AC42" i="6"/>
  <c r="AC46" i="6"/>
  <c r="AC44" i="6"/>
  <c r="AC41" i="6"/>
  <c r="AC37" i="6"/>
  <c r="AC40" i="6"/>
  <c r="AC39" i="6"/>
  <c r="AC38" i="6"/>
  <c r="AC48" i="6"/>
  <c r="Q10" i="9"/>
  <c r="R10" i="9" s="1"/>
  <c r="K10" i="9"/>
  <c r="AF23" i="6"/>
  <c r="AF24" i="6" s="1"/>
  <c r="AL23" i="6"/>
  <c r="AL24" i="6" s="1"/>
  <c r="AL20" i="6"/>
  <c r="AI23" i="6"/>
  <c r="AI29" i="6" s="1"/>
  <c r="AI31" i="6" s="1"/>
  <c r="AI22" i="6"/>
  <c r="AN23" i="6"/>
  <c r="AN29" i="6" s="1"/>
  <c r="AN31" i="6" s="1"/>
  <c r="AN32" i="6" s="1"/>
  <c r="AN22" i="6"/>
  <c r="AR9" i="6"/>
  <c r="AJ23" i="6"/>
  <c r="AJ24" i="6" s="1"/>
  <c r="AO20" i="6"/>
  <c r="AJ22" i="6"/>
  <c r="AK23" i="6"/>
  <c r="AK24" i="6" s="1"/>
  <c r="AO22" i="6"/>
  <c r="AP23" i="6"/>
  <c r="AP29" i="6" s="1"/>
  <c r="AP31" i="6" s="1"/>
  <c r="AP32" i="6" s="1"/>
  <c r="AP22" i="6"/>
  <c r="AF20" i="6"/>
  <c r="AH22" i="6"/>
  <c r="AH20" i="6"/>
  <c r="AQ23" i="6"/>
  <c r="AQ24" i="6" s="1"/>
  <c r="AG22" i="6"/>
  <c r="AQ22" i="6"/>
  <c r="AK22" i="6"/>
  <c r="AM23" i="6"/>
  <c r="AM24" i="6" s="1"/>
  <c r="K14" i="9"/>
  <c r="AM22" i="6"/>
  <c r="O14" i="9"/>
  <c r="L14" i="9"/>
  <c r="H14" i="9"/>
  <c r="H10" i="9"/>
  <c r="L12" i="9"/>
  <c r="H12" i="9"/>
  <c r="L10" i="9"/>
  <c r="Q12" i="9"/>
  <c r="R12" i="9" s="1"/>
  <c r="AH24" i="6"/>
  <c r="AH29" i="6"/>
  <c r="AH31" i="6" s="1"/>
  <c r="AH32" i="6" s="1"/>
  <c r="AO24" i="6" l="1"/>
  <c r="K29" i="6"/>
  <c r="K31" i="6" s="1"/>
  <c r="K32" i="6" s="1"/>
  <c r="N23" i="6"/>
  <c r="AC23" i="6"/>
  <c r="AG23" i="6"/>
  <c r="AG29" i="6" s="1"/>
  <c r="AG31" i="6" s="1"/>
  <c r="AG32" i="6" s="1"/>
  <c r="T32" i="6"/>
  <c r="G16" i="9"/>
  <c r="B31" i="6"/>
  <c r="H29" i="6"/>
  <c r="H31" i="6" s="1"/>
  <c r="H32" i="6" s="1"/>
  <c r="H24" i="6"/>
  <c r="E32" i="6"/>
  <c r="J16" i="9"/>
  <c r="P14" i="9"/>
  <c r="D29" i="6"/>
  <c r="D31" i="6" s="1"/>
  <c r="D32" i="6" s="1"/>
  <c r="D24" i="6"/>
  <c r="Q31" i="6"/>
  <c r="AC29" i="6"/>
  <c r="AR11" i="6"/>
  <c r="Q14" i="9"/>
  <c r="R14" i="9" s="1"/>
  <c r="AL29" i="6"/>
  <c r="AL31" i="6" s="1"/>
  <c r="AL32" i="6" s="1"/>
  <c r="AF29" i="6"/>
  <c r="AF31" i="6" s="1"/>
  <c r="AN24" i="6"/>
  <c r="AP24" i="6"/>
  <c r="AI24" i="6"/>
  <c r="AJ29" i="6"/>
  <c r="AJ31" i="6" s="1"/>
  <c r="AJ32" i="6" s="1"/>
  <c r="AK29" i="6"/>
  <c r="AK31" i="6" s="1"/>
  <c r="AK32" i="6" s="1"/>
  <c r="AQ29" i="6"/>
  <c r="AQ31" i="6" s="1"/>
  <c r="AQ32" i="6" s="1"/>
  <c r="AM29" i="6"/>
  <c r="AM31" i="6" s="1"/>
  <c r="AM32" i="6" s="1"/>
  <c r="AR22" i="6"/>
  <c r="M14" i="9"/>
  <c r="M10" i="9"/>
  <c r="M12" i="9"/>
  <c r="P12" i="9"/>
  <c r="P10" i="9"/>
  <c r="AI32" i="6"/>
  <c r="AG24" i="6" l="1"/>
  <c r="AR23" i="6"/>
  <c r="Q32" i="6"/>
  <c r="AC31" i="6"/>
  <c r="AC32" i="6" s="1"/>
  <c r="H16" i="9"/>
  <c r="N29" i="6"/>
  <c r="N31" i="6"/>
  <c r="N32" i="6" s="1"/>
  <c r="B32" i="6"/>
  <c r="L16" i="9"/>
  <c r="K16" i="9"/>
  <c r="O16" i="9"/>
  <c r="P16" i="9" s="1"/>
  <c r="Q16" i="9"/>
  <c r="R16" i="9" s="1"/>
  <c r="AR31" i="6"/>
  <c r="AR32" i="6" s="1"/>
  <c r="AF32" i="6"/>
  <c r="AR29" i="6"/>
  <c r="M16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BO4" authorId="0" shapeId="0" xr:uid="{56BCF7F2-0C93-4EE8-9534-A40FC168704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S6" authorId="0" shapeId="0" xr:uid="{0109E081-B7C7-4180-80D5-F92D10CE6C1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fianza 646 €</t>
        </r>
      </text>
    </comment>
    <comment ref="T8" authorId="0" shapeId="0" xr:uid="{2E40B24F-5398-4648-B10F-401AE8946E3B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  <comment ref="I22" authorId="0" shapeId="0" xr:uid="{E965B94A-D5DE-4861-A322-8908EA85DD0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22" authorId="0" shapeId="0" xr:uid="{55B05DD6-18A4-4E68-AEE6-A755CECCBDD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<sst xmlns="http://schemas.openxmlformats.org/spreadsheetml/2006/main" count="2409" uniqueCount="444">
  <si>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</si>
  <si>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</si>
  <si>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</si>
  <si>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</si>
  <si>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</si>
  <si>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</si>
  <si>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</si>
  <si>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</si>
  <si>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</si>
  <si>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</si>
  <si>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</si>
  <si>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</si>
  <si>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</si>
  <si>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</si>
  <si>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</si>
  <si>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</si>
  <si>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</si>
  <si>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JUNIO</t>
  </si>
  <si>
    <t>JULIO</t>
  </si>
  <si>
    <t>AGOSTO</t>
  </si>
  <si>
    <t>SEPTIEMBRE</t>
  </si>
  <si>
    <t>OCTUBRE</t>
  </si>
  <si>
    <t>DICIEMBRE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</si>
  <si>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</si>
  <si>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</si>
  <si>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</si>
  <si>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</si>
  <si>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</si>
  <si>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</si>
  <si>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</si>
  <si>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</si>
  <si>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Mes</t>
  </si>
  <si>
    <t>Coste personal</t>
  </si>
  <si>
    <t>Suministro</t>
  </si>
  <si>
    <t>Servicios Profesionales</t>
  </si>
  <si>
    <t xml:space="preserve">Mantenimiento </t>
  </si>
  <si>
    <t>Colaborador Jurídico</t>
  </si>
  <si>
    <t>Agua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</si>
  <si>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</si>
  <si>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</si>
  <si>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</si>
  <si>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</si>
  <si>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</si>
  <si>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</si>
  <si>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Alquiler</t>
  </si>
  <si>
    <t>2019 Budget</t>
  </si>
  <si>
    <t>%</t>
  </si>
  <si>
    <t>Acum</t>
  </si>
  <si>
    <t>Acum 18</t>
  </si>
  <si>
    <t>Acum BG</t>
  </si>
  <si>
    <t xml:space="preserve"> </t>
  </si>
  <si>
    <t>agosto 2016</t>
  </si>
  <si>
    <t>septiembre 2016</t>
  </si>
  <si>
    <t>octubre 2016</t>
  </si>
  <si>
    <t>noviembre 2016</t>
  </si>
  <si>
    <t>diciembre 2016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</si>
  <si>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</si>
  <si>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</si>
  <si>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</si>
  <si>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</si>
  <si>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</si>
  <si>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</si>
  <si>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</si>
  <si>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</si>
  <si>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</si>
  <si>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</si>
  <si>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</si>
  <si>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</si>
  <si>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t>enero 2018</t>
  </si>
  <si>
    <t>febrero 2018</t>
  </si>
  <si>
    <t>marzo 2018</t>
  </si>
  <si>
    <t>abril 2018</t>
  </si>
  <si>
    <t>mayo 2018</t>
  </si>
  <si>
    <t>junio 2018</t>
  </si>
  <si>
    <t>julio 2018</t>
  </si>
  <si>
    <t>agosto 2018</t>
  </si>
  <si>
    <t>septiembre 2018</t>
  </si>
  <si>
    <t>octubre 2018</t>
  </si>
  <si>
    <t>noviembre 2018</t>
  </si>
  <si>
    <t>diciembre 2018</t>
  </si>
  <si>
    <t>enero 2019</t>
  </si>
  <si>
    <t>febrero 2019</t>
  </si>
  <si>
    <t>marzo 2019</t>
  </si>
  <si>
    <t>Cantidad del producto</t>
  </si>
  <si>
    <t>Precio total</t>
  </si>
  <si>
    <t xml:space="preserve">     Albacete</t>
  </si>
  <si>
    <t>Compras</t>
  </si>
  <si>
    <t>GASTOS</t>
  </si>
  <si>
    <t>Alquiler local</t>
  </si>
  <si>
    <t>Publicidad franquicia</t>
  </si>
  <si>
    <t>Préstamo ICO</t>
  </si>
  <si>
    <t>Renting Coche</t>
  </si>
  <si>
    <t>Canon  franquicia</t>
  </si>
  <si>
    <t>Nóminas</t>
  </si>
  <si>
    <t>Seguridad Social</t>
  </si>
  <si>
    <t>Autónomo</t>
  </si>
  <si>
    <t>Electricidad</t>
  </si>
  <si>
    <t>Teléfono+ internet</t>
  </si>
  <si>
    <t>Prensa</t>
  </si>
  <si>
    <t>Limpieza Cristales</t>
  </si>
  <si>
    <t>Productos</t>
  </si>
  <si>
    <t>Gestoría</t>
  </si>
  <si>
    <t>Seguro Local</t>
  </si>
  <si>
    <t>Norprevención</t>
  </si>
  <si>
    <t>Protección datos</t>
  </si>
  <si>
    <t>Trimestre IVA</t>
  </si>
  <si>
    <t>Varios</t>
  </si>
  <si>
    <t>TOTAL</t>
  </si>
  <si>
    <t>ANUAL</t>
  </si>
  <si>
    <t>MAYO</t>
  </si>
  <si>
    <t>NOVIEMBRE</t>
  </si>
  <si>
    <t>Margen Bruto</t>
  </si>
  <si>
    <t>Margen bruto</t>
  </si>
  <si>
    <t>Renting</t>
  </si>
  <si>
    <t>Impuestos trimestrales</t>
  </si>
  <si>
    <t xml:space="preserve">          [0010] CORTE CABALLERO</t>
  </si>
  <si>
    <t xml:space="preserve">          [0040] AFEITADO EXPRESS</t>
  </si>
  <si>
    <t xml:space="preserve">          [0000] VARIOS</t>
  </si>
  <si>
    <t xml:space="preserve">          [0020] CORTE JUBILADO</t>
  </si>
  <si>
    <t xml:space="preserve">          [0030] CORTE NIÑO</t>
  </si>
  <si>
    <t xml:space="preserve">          [0032] CORTE NIÑA</t>
  </si>
  <si>
    <t xml:space="preserve">          [0033] ARREGLO CORTE</t>
  </si>
  <si>
    <t xml:space="preserve">          [0041] AFEITADO OLD SCHOOL</t>
  </si>
  <si>
    <t xml:space="preserve">          [0042] AFEITADO SPA</t>
  </si>
  <si>
    <t xml:space="preserve">          [0043] REBAJAR BARBA</t>
  </si>
  <si>
    <t xml:space="preserve">          [0044] REBAJAR BARBA CORTA</t>
  </si>
  <si>
    <t xml:space="preserve">          [0045] REBAJAR BARBA LARGA</t>
  </si>
  <si>
    <t xml:space="preserve">          [0046] ARREGLO CUELLO</t>
  </si>
  <si>
    <t xml:space="preserve">          [0047] MARCAR BARBA</t>
  </si>
  <si>
    <t xml:space="preserve">          [0060] CORTE + AFEITADO EXPRESS</t>
  </si>
  <si>
    <t xml:space="preserve">          [0060] SKIN FADE</t>
  </si>
  <si>
    <t xml:space="preserve">          [0061] ARREGLO SKIN</t>
  </si>
  <si>
    <t xml:space="preserve">          [0062] AFEITADO DE CABEZA</t>
  </si>
  <si>
    <t xml:space="preserve">          [0064] LAVAR</t>
  </si>
  <si>
    <t xml:space="preserve">          [00641] LAVAR Y PEINAR</t>
  </si>
  <si>
    <t xml:space="preserve">          [0065] PEINAR</t>
  </si>
  <si>
    <t xml:space="preserve">          [0160] TINTE PELO CORTO</t>
  </si>
  <si>
    <t xml:space="preserve">          [0180] TINTE BARBA</t>
  </si>
  <si>
    <t xml:space="preserve">          [0190] TINTE BIGOTE Y PERILLA</t>
  </si>
  <si>
    <t xml:space="preserve">          [0201] MECHAS PELO CORTO</t>
  </si>
  <si>
    <t xml:space="preserve">          [0202] MECHAS PELO LARGO</t>
  </si>
  <si>
    <t xml:space="preserve">          [0203] MATIZ DE CANA</t>
  </si>
  <si>
    <t xml:space="preserve">          [0204] MATIZ DECOLORACIÓN</t>
  </si>
  <si>
    <t xml:space="preserve">          [0210] DECOLORACIÓN</t>
  </si>
  <si>
    <t xml:space="preserve">          [0220] DESRIZADO PELO CORTO</t>
  </si>
  <si>
    <t xml:space="preserve">          [0260] LINEAS</t>
  </si>
  <si>
    <t xml:space="preserve">          [0280] DIBUJOS</t>
  </si>
  <si>
    <t xml:space="preserve">          [0290] TRENZAS</t>
  </si>
  <si>
    <t xml:space="preserve">          [040] MANICURA</t>
  </si>
  <si>
    <t xml:space="preserve">          [050] DEPILACION POMULOS</t>
  </si>
  <si>
    <t xml:space="preserve">          [051] DEPILACION ENTRECEJO U OREJAS</t>
  </si>
  <si>
    <t xml:space="preserve">          [053] DEPILACION CEJAS</t>
  </si>
  <si>
    <t xml:space="preserve">          [070] LIMPIEZA CUTIS EXPRES</t>
  </si>
  <si>
    <t xml:space="preserve">          [079] MASAJE 30 MINUTOS</t>
  </si>
  <si>
    <t xml:space="preserve">          [1] AFEITADO + ARREGLO CUELLO</t>
  </si>
  <si>
    <t xml:space="preserve">          [1188] KIT DIAMOND PEEL DERMOABRASION 200ML</t>
  </si>
  <si>
    <t xml:space="preserve">          [125566] Fanelan Synergie (I/DK/ES)</t>
  </si>
  <si>
    <t xml:space="preserve">          [1710] BIOKERA ARGANOLOGY MONODOSIS</t>
  </si>
  <si>
    <t xml:space="preserve">          [1720] BIOKERA  ARGANOLOGY 60ML.</t>
  </si>
  <si>
    <t xml:space="preserve">          [1725] BIOKERA GRAPEOLOGY MONODOSIS</t>
  </si>
  <si>
    <t xml:space="preserve">          [1730] ACEITE ARGAN MONODOSIS</t>
  </si>
  <si>
    <t xml:space="preserve">          [20] ACEITE DE ARGAN MONODOSIS</t>
  </si>
  <si>
    <t xml:space="preserve">          [2103] PR. STRONG LAC 405ML</t>
  </si>
  <si>
    <t xml:space="preserve">          [2104] PR. VOLUME SPRAY 250ML</t>
  </si>
  <si>
    <t xml:space="preserve">          [2109] PR. ICE GEL 200ML</t>
  </si>
  <si>
    <t xml:space="preserve">          [2109] PR. ICE GEL 200ML (Edición rosa)</t>
  </si>
  <si>
    <t xml:space="preserve">          [2110] PR. ICE GEL 500ML</t>
  </si>
  <si>
    <t xml:space="preserve">          [2114] PR. MATT CLAY 125ML</t>
  </si>
  <si>
    <t xml:space="preserve">          [3] REBAJAR + PERFILAR BARBA</t>
  </si>
  <si>
    <t xml:space="preserve">          [3A] REBAJAR + PERFILAR BARBA CON CUCHILLA</t>
  </si>
  <si>
    <t xml:space="preserve">          [4] REBAJAR BARBA + ARREGLO CUELLO</t>
  </si>
  <si>
    <t xml:space="preserve">          [401] BALSAMO PROTEINICO 250ML</t>
  </si>
  <si>
    <t xml:space="preserve">          [420] SHAMPOO EQUILIBRIUM 250ML. (EQUILIBRADOR) </t>
  </si>
  <si>
    <t xml:space="preserve">          [422] SHAMPOO NUTRIENT 250 ML. (CAIDA) </t>
  </si>
  <si>
    <t xml:space="preserve">          [4729] PR. VOLUME DUST 10GR</t>
  </si>
  <si>
    <t xml:space="preserve">          [5736] SALERM 21 200ML</t>
  </si>
  <si>
    <t xml:space="preserve">          [5739] SALERM 21 100 ML</t>
  </si>
  <si>
    <t xml:space="preserve">          [669316060803] CREW TRICL ANTIHAIRLOSS SHAMPOO 8.45oz/250ml</t>
  </si>
  <si>
    <t xml:space="preserve">          [669316061923] SUPERGLUE</t>
  </si>
  <si>
    <t xml:space="preserve">          [669316068960] CREW DAILY MOISTURIZING SHAMPOO 8.45oz/250ml</t>
  </si>
  <si>
    <t xml:space="preserve">          [669316069066] CREW POWER CLEANSER SHAMPOO 8.45oz/250ml</t>
  </si>
  <si>
    <t xml:space="preserve">          [669316078877] CREW TRICL ANTI-DANDRUFF+SEBUM SHAMPOO EU250ml</t>
  </si>
  <si>
    <t xml:space="preserve">          [669316078907] CREW DAILY CONDITIONER 8.45oz/250ml</t>
  </si>
  <si>
    <t xml:space="preserve">          [669316080733] GROOMING SPRAY</t>
  </si>
  <si>
    <t xml:space="preserve">          [669316388327] ALTERNATOR</t>
  </si>
  <si>
    <t xml:space="preserve">          [705] HOMME SHAMPOO STOP TO RELAX 1000 ML</t>
  </si>
  <si>
    <t xml:space="preserve">          [7202078000] POST-SHAVE COOLING LOTION</t>
  </si>
  <si>
    <t xml:space="preserve">          [738678151761] POMADE 85 ml.</t>
  </si>
  <si>
    <t xml:space="preserve">          [738678151853] FIBER 85 ml.</t>
  </si>
  <si>
    <t xml:space="preserve">          [738678174135] GROOMING CREAM</t>
  </si>
  <si>
    <t xml:space="preserve">          [738678181690] FORMING CREAM 85 ml.</t>
  </si>
  <si>
    <t xml:space="preserve">          [738678242025] MOLDING CLAY</t>
  </si>
  <si>
    <t xml:space="preserve">          [738678242520] DEFINING PASTE</t>
  </si>
  <si>
    <t xml:space="preserve">          [738678246306] CREW CLASSIC GRAY SHAMPOO 8.45oz/250ml</t>
  </si>
  <si>
    <t xml:space="preserve">          [738678250013] BOOST POWDER</t>
  </si>
  <si>
    <t xml:space="preserve">          [CC00004] DAILY CARE SHAMPOO 300ML</t>
  </si>
  <si>
    <t xml:space="preserve">          [CC00005] SUPER-DUPER HAIR GEL (GOMINA)</t>
  </si>
  <si>
    <t xml:space="preserve">          [CC00006] BEARD WASH SHAMPOO 300ML (BARBA)</t>
  </si>
  <si>
    <t xml:space="preserve">          [CC00008] ANTI-HAIR LOSS 300ML (CAIDA)</t>
  </si>
  <si>
    <t xml:space="preserve">          [CC00009] ANTI-DANDRUFF SHAMPOO 300ML (CASPA)</t>
  </si>
  <si>
    <t xml:space="preserve">          [CC00010] ANTI-GREASE SHAMPOO 300ML (GRASA)</t>
  </si>
  <si>
    <t xml:space="preserve">          [CC00012] CLASSIC HAIR WAX 100ML (CERA)</t>
  </si>
  <si>
    <t xml:space="preserve">          [CC00014] MATTE HAIR WAX 100ML (CERA MATE)</t>
  </si>
  <si>
    <t xml:space="preserve">          [CC00018] POWDER SPACE</t>
  </si>
  <si>
    <t xml:space="preserve">          [CC00020] BROWN MATTE WAX</t>
  </si>
  <si>
    <t xml:space="preserve">          [CC00021] BLACK MATTE WAX</t>
  </si>
  <si>
    <t xml:space="preserve">          [CC00022] FIXER SPRAY 125ML</t>
  </si>
  <si>
    <t xml:space="preserve">          0000</t>
  </si>
  <si>
    <t xml:space="preserve">          ACEITE ARGAN 60ML</t>
  </si>
  <si>
    <t xml:space="preserve">          CERA SALERM MATT CLAY 125ML</t>
  </si>
  <si>
    <t xml:space="preserve">          CURL MOUSSE</t>
  </si>
  <si>
    <t xml:space="preserve">          Descuento Fidelización</t>
  </si>
  <si>
    <t xml:space="preserve">          MACHO - BRUSH</t>
  </si>
  <si>
    <t xml:space="preserve">          MASCARILLA CARBON NARIZ / POMULOS</t>
  </si>
  <si>
    <t xml:space="preserve">          SALERM 21 200ML</t>
  </si>
  <si>
    <t xml:space="preserve">          ½ DECOLORACIÓN</t>
  </si>
  <si>
    <t>Sin Tarjeta Fidelizacion</t>
  </si>
  <si>
    <t>Tarjeta Fidelizacion</t>
  </si>
  <si>
    <t>Facturacion Total</t>
  </si>
  <si>
    <t>Agosto 2016</t>
  </si>
  <si>
    <t>Septiembre 2016</t>
  </si>
  <si>
    <t>Octubre 2016</t>
  </si>
  <si>
    <t>Noviembre 2016</t>
  </si>
  <si>
    <t>Diciembre 2016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</si>
  <si>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</si>
  <si>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</si>
  <si>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</si>
  <si>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</si>
  <si>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</si>
  <si>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</si>
  <si>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</si>
  <si>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</si>
  <si>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</si>
  <si>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</si>
  <si>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</si>
  <si>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</si>
  <si>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t>Enero 2018</t>
  </si>
  <si>
    <t>Febrero 2018</t>
  </si>
  <si>
    <t>Marzo 2018</t>
  </si>
  <si>
    <t>Abril 2018</t>
  </si>
  <si>
    <t>Mayo 2018</t>
  </si>
  <si>
    <t>Junio 2018</t>
  </si>
  <si>
    <t>Julio 2018</t>
  </si>
  <si>
    <t>Agosto 2018</t>
  </si>
  <si>
    <t>Septiembre 2018</t>
  </si>
  <si>
    <t>Octubre 2018</t>
  </si>
  <si>
    <t>Noviembre 2018</t>
  </si>
  <si>
    <t>Diciembre 2018</t>
  </si>
  <si>
    <t>Enero 2019</t>
  </si>
  <si>
    <t>Febrero 2019</t>
  </si>
  <si>
    <t>Marzo 2019</t>
  </si>
  <si>
    <t>Abril 2019</t>
  </si>
  <si>
    <t>Mayo 2019</t>
  </si>
  <si>
    <t>Junio 2019</t>
  </si>
  <si>
    <t>Julio 2019</t>
  </si>
  <si>
    <t>Agosto 2019</t>
  </si>
  <si>
    <t>Septiembre 2019</t>
  </si>
  <si>
    <t>Octubre 2019</t>
  </si>
  <si>
    <t>Noviembre 2019</t>
  </si>
  <si>
    <t>Diciembre 2019</t>
  </si>
  <si>
    <t>concepto</t>
  </si>
  <si>
    <t>Total general</t>
  </si>
  <si>
    <t>Suma de Agosto 2016</t>
  </si>
  <si>
    <t>Suma de Septiembre 2016</t>
  </si>
  <si>
    <t>Suma de Octubre 2016</t>
  </si>
  <si>
    <t>Suma de Noviembre 2016</t>
  </si>
  <si>
    <t>Suma de Diciembre 2016</t>
  </si>
  <si>
    <t>Suma de Enero 2017</t>
  </si>
  <si>
    <t>Suma de Febrero 2017</t>
  </si>
  <si>
    <t>Suma de Marzo 2017</t>
  </si>
  <si>
    <t>Suma de Abril 2017</t>
  </si>
  <si>
    <t>Suma de Mayo 2017</t>
  </si>
  <si>
    <t>Suma de Junio 2017</t>
  </si>
  <si>
    <t>Suma de Julio 2017</t>
  </si>
  <si>
    <t>Suma de Agosto 2017</t>
  </si>
  <si>
    <t>Suma de Septiembre 2017</t>
  </si>
  <si>
    <t>Suma de Octubre 2017</t>
  </si>
  <si>
    <t>Suma de Noviembre 2017</t>
  </si>
  <si>
    <t>Suma de Diciembre 2017</t>
  </si>
  <si>
    <t>Suma de Enero 2018</t>
  </si>
  <si>
    <t>Suma de Febrero 2018</t>
  </si>
  <si>
    <t>Suma de Marzo 2018</t>
  </si>
  <si>
    <t>Suma de Abril 2018</t>
  </si>
  <si>
    <t>Suma de Mayo 2018</t>
  </si>
  <si>
    <t>Suma de Junio 2018</t>
  </si>
  <si>
    <t>Suma de Julio 2018</t>
  </si>
  <si>
    <t>Suma de Agosto 2018</t>
  </si>
  <si>
    <t>Suma de Enero 2019</t>
  </si>
  <si>
    <t>Suma de Febrero 2019</t>
  </si>
  <si>
    <t>Suma de Marzo 2019</t>
  </si>
  <si>
    <t>Suma de Diciembre 2019</t>
  </si>
  <si>
    <t>Suma de Noviembre 2019</t>
  </si>
  <si>
    <t>Suma de Octubre 2019</t>
  </si>
  <si>
    <t>Suma de Septiembre 2019</t>
  </si>
  <si>
    <t>Suma de Agosto 2019</t>
  </si>
  <si>
    <t>Suma de Julio 2019</t>
  </si>
  <si>
    <t>Suma de Junio 2019</t>
  </si>
  <si>
    <t>Suma de Mayo 2019</t>
  </si>
  <si>
    <t>Suma de Abril 2019</t>
  </si>
  <si>
    <t>Suma de Diciembre 2018</t>
  </si>
  <si>
    <t>Suma de Noviembre 2018</t>
  </si>
  <si>
    <t>Suma de Octubre 2018</t>
  </si>
  <si>
    <t>Suma de Septiembre 2018</t>
  </si>
  <si>
    <t>Etiquetas de columna</t>
  </si>
  <si>
    <t>Valores</t>
  </si>
  <si>
    <t>abril 2019</t>
  </si>
  <si>
    <t>Clientes Totales</t>
  </si>
  <si>
    <t xml:space="preserve">     Raquel</t>
  </si>
  <si>
    <t xml:space="preserve">     Juan Fernando</t>
  </si>
  <si>
    <t xml:space="preserve">     ANTONIO</t>
  </si>
  <si>
    <t xml:space="preserve">     Alex</t>
  </si>
  <si>
    <t xml:space="preserve">     Manu Romeo</t>
  </si>
  <si>
    <t xml:space="preserve">     Alex (copia)</t>
  </si>
  <si>
    <t xml:space="preserve">     Iván</t>
  </si>
  <si>
    <t>Inferior</t>
  </si>
  <si>
    <t>Superior</t>
  </si>
  <si>
    <t>Gastos</t>
  </si>
  <si>
    <t> Central 2</t>
  </si>
  <si>
    <t> Albacete</t>
  </si>
  <si>
    <t> 8</t>
  </si>
  <si>
    <t> 9</t>
  </si>
  <si>
    <t> 10</t>
  </si>
  <si>
    <t> 11</t>
  </si>
  <si>
    <t> 12</t>
  </si>
  <si>
    <t> 13</t>
  </si>
  <si>
    <t> 14</t>
  </si>
  <si>
    <t> 15</t>
  </si>
  <si>
    <t> 16</t>
  </si>
  <si>
    <t> 17</t>
  </si>
  <si>
    <t> 18</t>
  </si>
  <si>
    <t> 19</t>
  </si>
  <si>
    <t> 20</t>
  </si>
  <si>
    <t> 21</t>
  </si>
  <si>
    <t xml:space="preserve">Servicios </t>
  </si>
  <si>
    <t>importe</t>
  </si>
  <si>
    <t>Clientes</t>
  </si>
  <si>
    <t>Hora</t>
  </si>
  <si>
    <t>Facturación</t>
  </si>
  <si>
    <t>Subvenciones</t>
  </si>
  <si>
    <t>ANÁLISIS DE NEGOCIO</t>
  </si>
  <si>
    <t>Al contado</t>
  </si>
  <si>
    <t>Transferencia bancaria</t>
  </si>
  <si>
    <t>Pendiente</t>
  </si>
  <si>
    <t>Cliente 22</t>
  </si>
  <si>
    <t>FAC18/00088</t>
  </si>
  <si>
    <t>Cliente 21</t>
  </si>
  <si>
    <t>FAC18/00089</t>
  </si>
  <si>
    <t>Cliente 20</t>
  </si>
  <si>
    <t>FAC18/00090</t>
  </si>
  <si>
    <t>Cliente 19</t>
  </si>
  <si>
    <t>FAC18/00091</t>
  </si>
  <si>
    <t>Cliente 18</t>
  </si>
  <si>
    <t>FAC18/00092</t>
  </si>
  <si>
    <t>Cobrada</t>
  </si>
  <si>
    <t>Cliente 17</t>
  </si>
  <si>
    <t>FAC18/00093</t>
  </si>
  <si>
    <t>Cliente 16</t>
  </si>
  <si>
    <t>FAC18/00094</t>
  </si>
  <si>
    <t>Cliente 15</t>
  </si>
  <si>
    <t>FAC18/00095</t>
  </si>
  <si>
    <t>Parcialmente cobrada</t>
  </si>
  <si>
    <t>Cliente 14</t>
  </si>
  <si>
    <t>FAC18/00096</t>
  </si>
  <si>
    <t>Cliente 13</t>
  </si>
  <si>
    <t>FAC18/00097</t>
  </si>
  <si>
    <t>Cliente 12</t>
  </si>
  <si>
    <t>FAC18/00098</t>
  </si>
  <si>
    <t>Cliente 11</t>
  </si>
  <si>
    <t>FAC18/00099</t>
  </si>
  <si>
    <t>Cliente 10</t>
  </si>
  <si>
    <t>FAC18/00100</t>
  </si>
  <si>
    <t>Cliente 9</t>
  </si>
  <si>
    <t>Cliente 8</t>
  </si>
  <si>
    <t>Cliente 7</t>
  </si>
  <si>
    <t>Cliente 6</t>
  </si>
  <si>
    <t>Cliente 5</t>
  </si>
  <si>
    <t>Cliente 4</t>
  </si>
  <si>
    <t>Cliente 3</t>
  </si>
  <si>
    <t>Cliente 2</t>
  </si>
  <si>
    <t>Cliente 1</t>
  </si>
  <si>
    <t>Cliente 30</t>
  </si>
  <si>
    <t>Cliente 29</t>
  </si>
  <si>
    <t>Cliente 28</t>
  </si>
  <si>
    <t>Cliente 27</t>
  </si>
  <si>
    <t>Cliente 26</t>
  </si>
  <si>
    <t>Cliente 25</t>
  </si>
  <si>
    <t>Cliente 24</t>
  </si>
  <si>
    <t>Cliente 23</t>
  </si>
  <si>
    <t>Cliente 33</t>
  </si>
  <si>
    <t>Cliente 32</t>
  </si>
  <si>
    <t>Cliente 31</t>
  </si>
  <si>
    <t>Cliente 51</t>
  </si>
  <si>
    <t>Cliente 50</t>
  </si>
  <si>
    <t>Cliente 49</t>
  </si>
  <si>
    <t>Cliente 48</t>
  </si>
  <si>
    <t>Cliente 47</t>
  </si>
  <si>
    <t>Cliente 46</t>
  </si>
  <si>
    <t>Cliente 45</t>
  </si>
  <si>
    <t>Cliente 44</t>
  </si>
  <si>
    <t>Cliente 43</t>
  </si>
  <si>
    <t>Cliente 42</t>
  </si>
  <si>
    <t>Cliente 41</t>
  </si>
  <si>
    <t>Cliente 40</t>
  </si>
  <si>
    <t>Cliente 39</t>
  </si>
  <si>
    <t>Cliente 38</t>
  </si>
  <si>
    <t>Cliente 37</t>
  </si>
  <si>
    <t>Cliente 36</t>
  </si>
  <si>
    <t>Cliente 35</t>
  </si>
  <si>
    <t>Cliente 34</t>
  </si>
  <si>
    <t>Importe restante</t>
  </si>
  <si>
    <t>Importe cobrado</t>
  </si>
  <si>
    <t>Total importe</t>
  </si>
  <si>
    <t>Total impuestos</t>
  </si>
  <si>
    <t>Total base</t>
  </si>
  <si>
    <t>Tipo de vencimiento</t>
  </si>
  <si>
    <t>Forma pago</t>
  </si>
  <si>
    <t>Estado</t>
  </si>
  <si>
    <t>Teléfono</t>
  </si>
  <si>
    <t>Email del cliente</t>
  </si>
  <si>
    <t>CIF/NIF del cliente</t>
  </si>
  <si>
    <t>Cliente</t>
  </si>
  <si>
    <t>Fecha</t>
  </si>
  <si>
    <t>Referencia</t>
  </si>
  <si>
    <t>Otros Gastos</t>
  </si>
  <si>
    <t>Serv Externalizados</t>
  </si>
  <si>
    <t>Mantenimiento</t>
  </si>
  <si>
    <t>Suministros</t>
  </si>
  <si>
    <t>Importe</t>
  </si>
  <si>
    <t>Proveedor</t>
  </si>
  <si>
    <t>Concepto</t>
  </si>
  <si>
    <t>Tipo</t>
  </si>
  <si>
    <t>Casa</t>
  </si>
  <si>
    <t>Internet</t>
  </si>
  <si>
    <t>Seguro</t>
  </si>
  <si>
    <t>Clases Niñas</t>
  </si>
  <si>
    <t>Gasolina</t>
  </si>
  <si>
    <t>Compra</t>
  </si>
  <si>
    <t>Ocio Personal</t>
  </si>
  <si>
    <t>Resultado Personal</t>
  </si>
  <si>
    <t>Ahorro</t>
  </si>
  <si>
    <t>Vacaciones</t>
  </si>
  <si>
    <t>Imprevisto</t>
  </si>
  <si>
    <t>Guardería</t>
  </si>
  <si>
    <t>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</si>
</sst>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#,##0.00\ &quot;€&quot;"/>
    <numFmt numFmtId="168" formatCode="[$-C0A]mmmm\-yy;@"/>
    <numFmt numFmtId="169" formatCode="#,##0.00\ _€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FontAwesome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0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rgb="FFCFE2F3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B8B8B8"/>
      </left>
      <right style="medium">
        <color rgb="FFB8B8B8"/>
      </right>
      <top style="medium">
        <color rgb="FFB8B8B8"/>
      </top>
      <bottom style="medium">
        <color rgb="FFB8B8B8"/>
      </bottom>
      <diagonal/>
    </border>
    <border>
      <left style="medium">
        <color rgb="FFB8B8B8"/>
      </left>
      <right/>
      <top style="medium">
        <color rgb="FFB8B8B8"/>
      </top>
      <bottom style="medium">
        <color rgb="FFB8B8B8"/>
      </bottom>
      <diagonal/>
    </border>
    <border>
      <left/>
      <right style="medium">
        <color rgb="FFB8B8B8"/>
      </right>
      <top style="medium">
        <color rgb="FFB8B8B8"/>
      </top>
      <bottom style="medium">
        <color rgb="FFB8B8B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/>
  </cellStyleXfs>
  <cellXfs count="169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5" fillId="14" borderId="1" xfId="0" applyFont="1" applyFill="1" applyBorder="1"/>
    <xf numFmtId="3" fontId="5" fillId="14" borderId="1" xfId="0" applyNumberFormat="1" applyFont="1" applyFill="1" applyBorder="1" applyAlignment="1">
      <alignment horizontal="center"/>
    </xf>
    <xf numFmtId="3" fontId="5" fillId="15" borderId="1" xfId="0" applyNumberFormat="1" applyFont="1" applyFill="1" applyBorder="1" applyAlignment="1">
      <alignment horizontal="center"/>
    </xf>
    <xf numFmtId="0" fontId="5" fillId="14" borderId="14" xfId="0" applyFont="1" applyFill="1" applyBorder="1"/>
    <xf numFmtId="3" fontId="5" fillId="14" borderId="2" xfId="0" applyNumberFormat="1" applyFont="1" applyFill="1" applyBorder="1" applyAlignment="1">
      <alignment horizontal="center"/>
    </xf>
    <xf numFmtId="3" fontId="6" fillId="14" borderId="1" xfId="0" applyNumberFormat="1" applyFont="1" applyFill="1" applyBorder="1" applyAlignment="1">
      <alignment horizontal="center"/>
    </xf>
    <xf numFmtId="0" fontId="5" fillId="16" borderId="1" xfId="0" applyFont="1" applyFill="1" applyBorder="1"/>
    <xf numFmtId="165" fontId="5" fillId="17" borderId="1" xfId="1" applyNumberFormat="1" applyFont="1" applyFill="1" applyBorder="1" applyAlignment="1">
      <alignment horizontal="center"/>
    </xf>
    <xf numFmtId="3" fontId="5" fillId="18" borderId="4" xfId="0" applyNumberFormat="1" applyFont="1" applyFill="1" applyBorder="1" applyAlignment="1">
      <alignment horizontal="center"/>
    </xf>
    <xf numFmtId="0" fontId="4" fillId="19" borderId="2" xfId="0" applyFont="1" applyFill="1" applyBorder="1" applyAlignment="1">
      <alignment horizontal="center"/>
    </xf>
    <xf numFmtId="0" fontId="5" fillId="20" borderId="1" xfId="0" applyFont="1" applyFill="1" applyBorder="1"/>
    <xf numFmtId="3" fontId="5" fillId="20" borderId="1" xfId="0" applyNumberFormat="1" applyFont="1" applyFill="1" applyBorder="1" applyAlignment="1">
      <alignment horizontal="center"/>
    </xf>
    <xf numFmtId="3" fontId="5" fillId="21" borderId="1" xfId="0" applyNumberFormat="1" applyFont="1" applyFill="1" applyBorder="1" applyAlignment="1">
      <alignment horizontal="center"/>
    </xf>
    <xf numFmtId="0" fontId="5" fillId="20" borderId="14" xfId="0" applyFont="1" applyFill="1" applyBorder="1"/>
    <xf numFmtId="3" fontId="5" fillId="20" borderId="2" xfId="0" applyNumberFormat="1" applyFont="1" applyFill="1" applyBorder="1" applyAlignment="1">
      <alignment horizontal="center"/>
    </xf>
    <xf numFmtId="3" fontId="5" fillId="21" borderId="15" xfId="0" applyNumberFormat="1" applyFont="1" applyFill="1" applyBorder="1" applyAlignment="1">
      <alignment horizontal="center"/>
    </xf>
    <xf numFmtId="3" fontId="6" fillId="20" borderId="1" xfId="0" applyNumberFormat="1" applyFont="1" applyFill="1" applyBorder="1" applyAlignment="1">
      <alignment horizontal="center"/>
    </xf>
    <xf numFmtId="0" fontId="5" fillId="22" borderId="1" xfId="0" applyFont="1" applyFill="1" applyBorder="1"/>
    <xf numFmtId="165" fontId="5" fillId="23" borderId="1" xfId="1" applyNumberFormat="1" applyFont="1" applyFill="1" applyBorder="1" applyAlignment="1">
      <alignment horizontal="center"/>
    </xf>
    <xf numFmtId="3" fontId="5" fillId="24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25" borderId="0" xfId="0" applyFont="1" applyFill="1"/>
    <xf numFmtId="0" fontId="19" fillId="25" borderId="0" xfId="0" applyFont="1" applyFill="1"/>
    <xf numFmtId="0" fontId="18" fillId="0" borderId="0" xfId="0" applyFont="1"/>
    <xf numFmtId="0" fontId="19" fillId="0" borderId="0" xfId="0" applyFont="1"/>
    <xf numFmtId="17" fontId="18" fillId="25" borderId="0" xfId="0" applyNumberFormat="1" applyFont="1" applyFill="1"/>
    <xf numFmtId="167" fontId="0" fillId="0" borderId="0" xfId="0" applyNumberFormat="1"/>
    <xf numFmtId="167" fontId="6" fillId="0" borderId="0" xfId="0" applyNumberFormat="1" applyFont="1"/>
    <xf numFmtId="0" fontId="6" fillId="0" borderId="1" xfId="0" applyFont="1" applyBorder="1"/>
    <xf numFmtId="167" fontId="0" fillId="0" borderId="1" xfId="0" applyNumberFormat="1" applyBorder="1"/>
    <xf numFmtId="0" fontId="6" fillId="26" borderId="1" xfId="0" applyFont="1" applyFill="1" applyBorder="1"/>
    <xf numFmtId="167" fontId="6" fillId="26" borderId="1" xfId="0" applyNumberFormat="1" applyFont="1" applyFill="1" applyBorder="1" applyAlignment="1">
      <alignment horizontal="center"/>
    </xf>
    <xf numFmtId="167" fontId="6" fillId="26" borderId="0" xfId="0" applyNumberFormat="1" applyFont="1" applyFill="1" applyAlignment="1">
      <alignment horizontal="center"/>
    </xf>
    <xf numFmtId="49" fontId="0" fillId="0" borderId="0" xfId="0" applyNumberFormat="1"/>
    <xf numFmtId="0" fontId="6" fillId="25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28" borderId="0" xfId="0" applyFill="1"/>
    <xf numFmtId="0" fontId="0" fillId="0" borderId="0" xfId="0" applyNumberFormat="1"/>
    <xf numFmtId="0" fontId="6" fillId="29" borderId="1" xfId="0" applyFont="1" applyFill="1" applyBorder="1"/>
    <xf numFmtId="0" fontId="4" fillId="1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3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2" fillId="31" borderId="21" xfId="0" applyFont="1" applyFill="1" applyBorder="1" applyAlignment="1">
      <alignment horizontal="left" vertical="center" indent="5"/>
    </xf>
    <xf numFmtId="0" fontId="24" fillId="32" borderId="21" xfId="0" applyFont="1" applyFill="1" applyBorder="1" applyAlignment="1">
      <alignment horizontal="right" vertical="center" wrapText="1" indent="5"/>
    </xf>
    <xf numFmtId="167" fontId="24" fillId="32" borderId="21" xfId="0" applyNumberFormat="1" applyFont="1" applyFill="1" applyBorder="1" applyAlignment="1">
      <alignment horizontal="right" vertical="center" wrapText="1" indent="5"/>
    </xf>
    <xf numFmtId="0" fontId="23" fillId="32" borderId="21" xfId="0" applyFont="1" applyFill="1" applyBorder="1" applyAlignment="1">
      <alignment horizontal="right" vertical="center" wrapText="1" indent="5"/>
    </xf>
    <xf numFmtId="167" fontId="23" fillId="32" borderId="21" xfId="0" applyNumberFormat="1" applyFont="1" applyFill="1" applyBorder="1" applyAlignment="1">
      <alignment horizontal="right" vertical="center" wrapText="1" indent="5"/>
    </xf>
    <xf numFmtId="0" fontId="23" fillId="33" borderId="21" xfId="0" applyFont="1" applyFill="1" applyBorder="1" applyAlignment="1">
      <alignment horizontal="right" vertical="center" wrapText="1" indent="5"/>
    </xf>
    <xf numFmtId="167" fontId="23" fillId="33" borderId="21" xfId="0" applyNumberFormat="1" applyFont="1" applyFill="1" applyBorder="1" applyAlignment="1">
      <alignment horizontal="right" vertical="center" wrapText="1" indent="5"/>
    </xf>
    <xf numFmtId="0" fontId="24" fillId="33" borderId="21" xfId="0" applyFont="1" applyFill="1" applyBorder="1" applyAlignment="1">
      <alignment horizontal="right" vertical="center" wrapText="1" indent="5"/>
    </xf>
    <xf numFmtId="167" fontId="24" fillId="33" borderId="21" xfId="0" applyNumberFormat="1" applyFont="1" applyFill="1" applyBorder="1" applyAlignment="1">
      <alignment horizontal="right" vertical="center" wrapText="1" indent="5"/>
    </xf>
    <xf numFmtId="167" fontId="0" fillId="0" borderId="0" xfId="0" applyNumberFormat="1" applyAlignment="1">
      <alignment horizontal="center"/>
    </xf>
    <xf numFmtId="17" fontId="23" fillId="32" borderId="22" xfId="0" applyNumberFormat="1" applyFont="1" applyFill="1" applyBorder="1" applyAlignment="1">
      <alignment vertical="center" wrapText="1"/>
    </xf>
    <xf numFmtId="14" fontId="0" fillId="0" borderId="0" xfId="0" applyNumberFormat="1"/>
    <xf numFmtId="168" fontId="0" fillId="0" borderId="0" xfId="0" applyNumberFormat="1"/>
    <xf numFmtId="0" fontId="22" fillId="31" borderId="1" xfId="0" applyFont="1" applyFill="1" applyBorder="1" applyAlignment="1">
      <alignment horizontal="center" vertical="center"/>
    </xf>
    <xf numFmtId="0" fontId="25" fillId="34" borderId="1" xfId="0" applyFont="1" applyFill="1" applyBorder="1" applyAlignment="1">
      <alignment horizontal="center"/>
    </xf>
    <xf numFmtId="0" fontId="14" fillId="35" borderId="0" xfId="0" applyFont="1" applyFill="1" applyAlignment="1">
      <alignment horizontal="center"/>
    </xf>
    <xf numFmtId="168" fontId="26" fillId="27" borderId="24" xfId="0" applyNumberFormat="1" applyFont="1" applyFill="1" applyBorder="1" applyAlignment="1">
      <alignment horizontal="center"/>
    </xf>
    <xf numFmtId="0" fontId="5" fillId="29" borderId="0" xfId="0" applyFont="1" applyFill="1"/>
    <xf numFmtId="169" fontId="6" fillId="0" borderId="1" xfId="0" applyNumberFormat="1" applyFont="1" applyBorder="1"/>
    <xf numFmtId="169" fontId="0" fillId="0" borderId="1" xfId="0" applyNumberFormat="1" applyBorder="1"/>
    <xf numFmtId="167" fontId="0" fillId="29" borderId="1" xfId="0" applyNumberFormat="1" applyFill="1" applyBorder="1"/>
    <xf numFmtId="0" fontId="29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29" borderId="0" xfId="0" applyFont="1" applyFill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0" fontId="30" fillId="0" borderId="0" xfId="4"/>
    <xf numFmtId="14" fontId="30" fillId="0" borderId="0" xfId="4" applyNumberFormat="1"/>
    <xf numFmtId="0" fontId="30" fillId="36" borderId="0" xfId="4" applyFill="1"/>
    <xf numFmtId="0" fontId="2" fillId="35" borderId="0" xfId="4" applyFont="1" applyFill="1"/>
    <xf numFmtId="0" fontId="30" fillId="0" borderId="0" xfId="4" applyAlignment="1">
      <alignment horizontal="center"/>
    </xf>
    <xf numFmtId="0" fontId="30" fillId="0" borderId="25" xfId="4" applyBorder="1"/>
    <xf numFmtId="14" fontId="30" fillId="37" borderId="26" xfId="4" applyNumberFormat="1" applyFill="1" applyBorder="1" applyAlignment="1">
      <alignment horizontal="center"/>
    </xf>
    <xf numFmtId="0" fontId="30" fillId="0" borderId="27" xfId="4" applyBorder="1"/>
    <xf numFmtId="0" fontId="30" fillId="0" borderId="28" xfId="4" applyBorder="1"/>
    <xf numFmtId="0" fontId="30" fillId="0" borderId="29" xfId="4" applyBorder="1"/>
    <xf numFmtId="0" fontId="30" fillId="0" borderId="26" xfId="4" applyBorder="1"/>
    <xf numFmtId="0" fontId="30" fillId="0" borderId="30" xfId="4" applyBorder="1"/>
    <xf numFmtId="4" fontId="30" fillId="0" borderId="29" xfId="4" applyNumberFormat="1" applyBorder="1" applyAlignment="1">
      <alignment horizontal="center"/>
    </xf>
    <xf numFmtId="14" fontId="30" fillId="36" borderId="26" xfId="4" applyNumberFormat="1" applyFill="1" applyBorder="1" applyAlignment="1">
      <alignment horizontal="center"/>
    </xf>
    <xf numFmtId="14" fontId="30" fillId="0" borderId="26" xfId="4" applyNumberFormat="1" applyBorder="1"/>
    <xf numFmtId="0" fontId="2" fillId="35" borderId="31" xfId="4" applyFont="1" applyFill="1" applyBorder="1" applyAlignment="1">
      <alignment horizontal="center"/>
    </xf>
    <xf numFmtId="0" fontId="2" fillId="35" borderId="32" xfId="4" applyFont="1" applyFill="1" applyBorder="1" applyAlignment="1">
      <alignment horizontal="center"/>
    </xf>
    <xf numFmtId="0" fontId="2" fillId="35" borderId="33" xfId="4" applyFont="1" applyFill="1" applyBorder="1" applyAlignment="1">
      <alignment horizontal="center"/>
    </xf>
    <xf numFmtId="0" fontId="32" fillId="38" borderId="34" xfId="0" applyFont="1" applyFill="1" applyBorder="1"/>
    <xf numFmtId="0" fontId="32" fillId="38" borderId="34" xfId="0" applyFont="1" applyFill="1" applyBorder="1" applyAlignment="1">
      <alignment horizontal="center"/>
    </xf>
    <xf numFmtId="0" fontId="32" fillId="6" borderId="0" xfId="0" applyFont="1" applyFill="1" applyAlignment="1">
      <alignment horizontal="center"/>
    </xf>
    <xf numFmtId="3" fontId="33" fillId="39" borderId="1" xfId="0" applyNumberFormat="1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33" fillId="40" borderId="34" xfId="0" applyFont="1" applyFill="1" applyBorder="1"/>
    <xf numFmtId="0" fontId="32" fillId="0" borderId="0" xfId="0" applyFont="1" applyFill="1" applyBorder="1" applyAlignment="1">
      <alignment horizontal="center"/>
    </xf>
    <xf numFmtId="3" fontId="33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0" fillId="0" borderId="0" xfId="0" applyFill="1" applyBorder="1"/>
    <xf numFmtId="3" fontId="33" fillId="40" borderId="34" xfId="0" applyNumberFormat="1" applyFont="1" applyFill="1" applyBorder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2" fillId="41" borderId="34" xfId="0" applyFont="1" applyFill="1" applyBorder="1"/>
    <xf numFmtId="0" fontId="32" fillId="41" borderId="34" xfId="0" applyFont="1" applyFill="1" applyBorder="1" applyAlignment="1">
      <alignment horizontal="center"/>
    </xf>
    <xf numFmtId="3" fontId="35" fillId="0" borderId="0" xfId="0" applyNumberFormat="1" applyFont="1" applyAlignment="1">
      <alignment horizontal="center"/>
    </xf>
    <xf numFmtId="0" fontId="13" fillId="12" borderId="0" xfId="0" applyFont="1" applyFill="1" applyAlignment="1">
      <alignment horizontal="center" vertical="center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2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27" borderId="20" xfId="0" applyFont="1" applyFill="1" applyBorder="1" applyAlignment="1">
      <alignment horizontal="center"/>
    </xf>
    <xf numFmtId="17" fontId="23" fillId="32" borderId="22" xfId="0" applyNumberFormat="1" applyFont="1" applyFill="1" applyBorder="1" applyAlignment="1">
      <alignment horizontal="center" vertical="center" wrapText="1"/>
    </xf>
    <xf numFmtId="17" fontId="23" fillId="32" borderId="23" xfId="0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4" xr:uid="{C73A1A06-2D24-42C0-83F4-03B55EF1507B}"/>
    <cellStyle name="Porcentaje" xfId="3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7/relationships/slicerCache" Target="slicerCaches/slicerCache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11400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5950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2589.1966666666667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-1501.4966666666669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44300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22468.46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9825.3966666666674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2111.9433333333327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Resultados'!$P$31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Resultados'!$Q$31:$AB$31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-1327.1766666666672</c:v>
                      </c:pt>
                      <c:pt idx="1">
                        <c:v>2828.3633333333328</c:v>
                      </c:pt>
                      <c:pt idx="2">
                        <c:v>2112.253333333334</c:v>
                      </c:pt>
                      <c:pt idx="3">
                        <c:v>-1501.4966666666669</c:v>
                      </c:pt>
                      <c:pt idx="4">
                        <c:v>0</c:v>
                      </c:pt>
                      <c:pt idx="5">
                        <c:v>-1360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-1360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-1360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2019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Resultados'!$P$6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Resultados'!$Q$6:$AB$6</c:f>
              <c:numCache>
                <c:formatCode>#,##0</c:formatCode>
                <c:ptCount val="12"/>
                <c:pt idx="0">
                  <c:v>552</c:v>
                </c:pt>
                <c:pt idx="1">
                  <c:v>1543</c:v>
                </c:pt>
                <c:pt idx="2">
                  <c:v>616</c:v>
                </c:pt>
                <c:pt idx="3">
                  <c:v>496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Resultados'!$P$8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Resultados'!$Q$8:$AB$8</c:f>
              <c:numCache>
                <c:formatCode>#,##0</c:formatCode>
                <c:ptCount val="12"/>
                <c:pt idx="0">
                  <c:v>5305.72</c:v>
                </c:pt>
                <c:pt idx="1">
                  <c:v>5418</c:v>
                </c:pt>
                <c:pt idx="2">
                  <c:v>5794.74</c:v>
                </c:pt>
                <c:pt idx="3">
                  <c:v>5950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Resultados'!$Q$11:$AB$11</c:f>
              <c:numCache>
                <c:formatCode>#,##0</c:formatCode>
                <c:ptCount val="12"/>
                <c:pt idx="0">
                  <c:v>2114.1566666666668</c:v>
                </c:pt>
                <c:pt idx="1">
                  <c:v>1991.3366666666668</c:v>
                </c:pt>
                <c:pt idx="2">
                  <c:v>3130.7066666666665</c:v>
                </c:pt>
                <c:pt idx="3">
                  <c:v>2589.1966666666667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Resultados'!$P$31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Resultados'!$Q$31:$AB$31</c:f>
              <c:numCache>
                <c:formatCode>#,##0</c:formatCode>
                <c:ptCount val="12"/>
                <c:pt idx="0">
                  <c:v>-1327.1766666666672</c:v>
                </c:pt>
                <c:pt idx="1">
                  <c:v>2828.3633333333328</c:v>
                </c:pt>
                <c:pt idx="2">
                  <c:v>2112.253333333334</c:v>
                </c:pt>
                <c:pt idx="3">
                  <c:v>-1501.4966666666669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18-19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18-19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18-19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Resultados'!$B$31:$M$31</c:f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Resultados'!$Q$31:$AB$31</c:f>
              <c:numCache>
                <c:formatCode>#,##0</c:formatCode>
                <c:ptCount val="12"/>
                <c:pt idx="0">
                  <c:v>-1327.1766666666672</c:v>
                </c:pt>
                <c:pt idx="1">
                  <c:v>2828.3633333333328</c:v>
                </c:pt>
                <c:pt idx="2">
                  <c:v>2112.253333333334</c:v>
                </c:pt>
                <c:pt idx="3">
                  <c:v>-1501.4966666666669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Resultados'!$AF$31:$AQ$31</c:f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Dashboard 2019.xlsx]Tabla Dinámica!TablaDinámica1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</c:pivotFmt>
      <c:pivotFmt>
        <c:idx val="39"/>
      </c:pivotFmt>
      <c:pivotFmt>
        <c:idx val="40"/>
      </c:pivotFmt>
      <c:pivotFmt>
        <c:idx val="41"/>
      </c:pivotFmt>
      <c:pivotFmt>
        <c:idx val="42"/>
      </c:pivotFmt>
      <c:pivotFmt>
        <c:idx val="43"/>
      </c:pivotFmt>
      <c:pivotFmt>
        <c:idx val="44"/>
      </c:pivotFmt>
      <c:pivotFmt>
        <c:idx val="45"/>
      </c:pivotFmt>
      <c:pivotFmt>
        <c:idx val="46"/>
      </c:pivotFmt>
      <c:pivotFmt>
        <c:idx val="47"/>
      </c:pivotFmt>
      <c:pivotFmt>
        <c:idx val="48"/>
      </c:pivotFmt>
      <c:pivotFmt>
        <c:idx val="49"/>
      </c:pivotFmt>
      <c:pivotFmt>
        <c:idx val="50"/>
      </c:pivotFmt>
      <c:pivotFmt>
        <c:idx val="51"/>
      </c:pivotFmt>
      <c:pivotFmt>
        <c:idx val="52"/>
      </c:pivotFmt>
      <c:pivotFmt>
        <c:idx val="53"/>
      </c:pivotFmt>
      <c:pivotFmt>
        <c:idx val="54"/>
      </c:pivotFmt>
      <c:pivotFmt>
        <c:idx val="55"/>
      </c:pivotFmt>
      <c:pivotFmt>
        <c:idx val="56"/>
      </c:pivotFmt>
      <c:pivotFmt>
        <c:idx val="57"/>
      </c:pivotFmt>
      <c:pivotFmt>
        <c:idx val="58"/>
      </c:pivotFmt>
      <c:pivotFmt>
        <c:idx val="59"/>
      </c:pivotFmt>
      <c:pivotFmt>
        <c:idx val="60"/>
      </c:pivotFmt>
      <c:pivotFmt>
        <c:idx val="61"/>
      </c:pivotFmt>
      <c:pivotFmt>
        <c:idx val="62"/>
      </c:pivotFmt>
      <c:pivotFmt>
        <c:idx val="63"/>
      </c:pivotFmt>
      <c:pivotFmt>
        <c:idx val="64"/>
      </c:pivotFmt>
      <c:pivotFmt>
        <c:idx val="65"/>
      </c:pivotFmt>
      <c:pivotFmt>
        <c:idx val="66"/>
      </c:pivotFmt>
      <c:pivotFmt>
        <c:idx val="67"/>
      </c:pivotFmt>
      <c:pivotFmt>
        <c:idx val="68"/>
      </c:pivotFmt>
      <c:pivotFmt>
        <c:idx val="69"/>
      </c:pivotFmt>
      <c:pivotFmt>
        <c:idx val="70"/>
      </c:pivotFmt>
      <c:pivotFmt>
        <c:idx val="71"/>
      </c:pivotFmt>
      <c:pivotFmt>
        <c:idx val="72"/>
      </c:pivotFmt>
      <c:pivotFmt>
        <c:idx val="73"/>
      </c:pivotFmt>
      <c:pivotFmt>
        <c:idx val="74"/>
      </c:pivotFmt>
      <c:pivotFmt>
        <c:idx val="75"/>
      </c:pivotFmt>
      <c:pivotFmt>
        <c:idx val="76"/>
      </c:pivotFmt>
      <c:pivotFmt>
        <c:idx val="77"/>
      </c:pivotFmt>
      <c:pivotFmt>
        <c:idx val="78"/>
      </c:pivotFmt>
      <c:pivotFmt>
        <c:idx val="79"/>
      </c:pivotFmt>
      <c:pivotFmt>
        <c:idx val="80"/>
      </c:pivotFmt>
      <c:pivotFmt>
        <c:idx val="81"/>
      </c:pivotFmt>
      <c:pivotFmt>
        <c:idx val="8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</c:pivotFmt>
      <c:pivotFmt>
        <c:idx val="83"/>
      </c:pivotFmt>
      <c:pivotFmt>
        <c:idx val="84"/>
      </c:pivotFmt>
      <c:pivotFmt>
        <c:idx val="85"/>
      </c:pivotFmt>
      <c:pivotFmt>
        <c:idx val="86"/>
      </c:pivotFmt>
      <c:pivotFmt>
        <c:idx val="87"/>
      </c:pivotFmt>
      <c:pivotFmt>
        <c:idx val="88"/>
      </c:pivotFmt>
      <c:pivotFmt>
        <c:idx val="89"/>
      </c:pivotFmt>
      <c:pivotFmt>
        <c:idx val="90"/>
      </c:pivotFmt>
      <c:pivotFmt>
        <c:idx val="91"/>
      </c:pivotFmt>
      <c:pivotFmt>
        <c:idx val="92"/>
      </c:pivotFmt>
      <c:pivotFmt>
        <c:idx val="93"/>
      </c:pivotFmt>
      <c:pivotFmt>
        <c:idx val="94"/>
      </c:pivotFmt>
      <c:pivotFmt>
        <c:idx val="95"/>
      </c:pivotFmt>
      <c:pivotFmt>
        <c:idx val="96"/>
      </c:pivotFmt>
      <c:pivotFmt>
        <c:idx val="97"/>
      </c:pivotFmt>
      <c:pivotFmt>
        <c:idx val="98"/>
      </c:pivotFmt>
      <c:pivotFmt>
        <c:idx val="99"/>
      </c:pivotFmt>
      <c:pivotFmt>
        <c:idx val="100"/>
      </c:pivotFmt>
      <c:pivotFmt>
        <c:idx val="101"/>
      </c:pivotFmt>
      <c:pivotFmt>
        <c:idx val="102"/>
      </c:pivotFmt>
      <c:pivotFmt>
        <c:idx val="103"/>
      </c:pivotFmt>
      <c:pivotFmt>
        <c:idx val="104"/>
      </c:pivotFmt>
      <c:pivotFmt>
        <c:idx val="105"/>
      </c:pivotFmt>
      <c:pivotFmt>
        <c:idx val="106"/>
      </c:pivotFmt>
      <c:pivotFmt>
        <c:idx val="107"/>
      </c:pivotFmt>
      <c:pivotFmt>
        <c:idx val="108"/>
      </c:pivotFmt>
      <c:pivotFmt>
        <c:idx val="109"/>
      </c:pivotFmt>
      <c:pivotFmt>
        <c:idx val="110"/>
      </c:pivotFmt>
      <c:pivotFmt>
        <c:idx val="111"/>
      </c:pivotFmt>
      <c:pivotFmt>
        <c:idx val="112"/>
      </c:pivotFmt>
      <c:pivotFmt>
        <c:idx val="113"/>
      </c:pivotFmt>
      <c:pivotFmt>
        <c:idx val="114"/>
      </c:pivotFmt>
      <c:pivotFmt>
        <c:idx val="115"/>
      </c:pivotFmt>
      <c:pivotFmt>
        <c:idx val="116"/>
      </c:pivotFmt>
      <c:pivotFmt>
        <c:idx val="117"/>
      </c:pivotFmt>
      <c:pivotFmt>
        <c:idx val="118"/>
      </c:pivotFmt>
      <c:pivotFmt>
        <c:idx val="119"/>
      </c:pivotFmt>
      <c:pivotFmt>
        <c:idx val="120"/>
      </c:pivotFmt>
      <c:pivotFmt>
        <c:idx val="121"/>
      </c:pivotFmt>
      <c:pivotFmt>
        <c:idx val="122"/>
      </c:pivotFmt>
      <c:pivotFmt>
        <c:idx val="12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5"/>
      </c:pivotFmt>
      <c:pivotFmt>
        <c:idx val="12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numFmt formatCode="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2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4.8311789907662259E-2"/>
          <c:y val="3.3270325322813848E-2"/>
          <c:w val="0.94282394323630614"/>
          <c:h val="0.66387565700803808"/>
        </c:manualLayout>
      </c:layout>
      <c:lineChart>
        <c:grouping val="standard"/>
        <c:varyColors val="0"/>
        <c:ser>
          <c:idx val="0"/>
          <c:order val="0"/>
          <c:tx>
            <c:strRef>
              <c:f>'Tabla Dinámica'!$B$16:$B$17</c:f>
              <c:strCache>
                <c:ptCount val="1"/>
                <c:pt idx="0">
                  <c:v>          [0044] REBAJAR BARBA CORTA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Dinámica'!$A$18:$A$58</c:f>
              <c:strCache>
                <c:ptCount val="41"/>
                <c:pt idx="0">
                  <c:v>Suma de Agosto 2016</c:v>
                </c:pt>
                <c:pt idx="1">
                  <c:v>Suma de Septiembre 2016</c:v>
                </c:pt>
                <c:pt idx="2">
                  <c:v>Suma de Octubre 2016</c:v>
                </c:pt>
                <c:pt idx="3">
                  <c:v>Suma de Noviembre 2016</c:v>
                </c:pt>
                <c:pt idx="4">
                  <c:v>Suma de Diciembre 2016</c:v>
                </c:pt>
                <c:pt idx="5">
                  <c:v>Suma de Enero 2017</c:v>
                </c:pt>
                <c:pt idx="6">
                  <c:v>Suma de Febrero 2017</c:v>
                </c:pt>
                <c:pt idx="7">
                  <c:v>Suma de Marzo 2017</c:v>
                </c:pt>
                <c:pt idx="8">
                  <c:v>Suma de Abril 2017</c:v>
                </c:pt>
                <c:pt idx="9">
                  <c:v>Suma de Mayo 2017</c:v>
                </c:pt>
                <c:pt idx="10">
                  <c:v>Suma de Junio 2017</c:v>
                </c:pt>
                <c:pt idx="11">
                  <c:v>Suma de Julio 2017</c:v>
                </c:pt>
                <c:pt idx="12">
                  <c:v>Suma de Agosto 2017</c:v>
                </c:pt>
                <c:pt idx="13">
                  <c:v>Suma de Septiembre 2017</c:v>
                </c:pt>
                <c:pt idx="14">
                  <c:v>Suma de Octubre 2017</c:v>
                </c:pt>
                <c:pt idx="15">
                  <c:v>Suma de Noviembre 2017</c:v>
                </c:pt>
                <c:pt idx="16">
                  <c:v>Suma de Diciembre 2017</c:v>
                </c:pt>
                <c:pt idx="17">
                  <c:v>Suma de Enero 2018</c:v>
                </c:pt>
                <c:pt idx="18">
                  <c:v>Suma de Febrero 2018</c:v>
                </c:pt>
                <c:pt idx="19">
                  <c:v>Suma de Marzo 2018</c:v>
                </c:pt>
                <c:pt idx="20">
                  <c:v>Suma de Abril 2018</c:v>
                </c:pt>
                <c:pt idx="21">
                  <c:v>Suma de Mayo 2018</c:v>
                </c:pt>
                <c:pt idx="22">
                  <c:v>Suma de Junio 2018</c:v>
                </c:pt>
                <c:pt idx="23">
                  <c:v>Suma de Julio 2018</c:v>
                </c:pt>
                <c:pt idx="24">
                  <c:v>Suma de Agosto 2018</c:v>
                </c:pt>
                <c:pt idx="25">
                  <c:v>Suma de Septiembre 2018</c:v>
                </c:pt>
                <c:pt idx="26">
                  <c:v>Suma de Octubre 2018</c:v>
                </c:pt>
                <c:pt idx="27">
                  <c:v>Suma de Noviembre 2018</c:v>
                </c:pt>
                <c:pt idx="28">
                  <c:v>Suma de Diciembre 2018</c:v>
                </c:pt>
                <c:pt idx="29">
                  <c:v>Suma de Enero 2019</c:v>
                </c:pt>
                <c:pt idx="30">
                  <c:v>Suma de Febrero 2019</c:v>
                </c:pt>
                <c:pt idx="31">
                  <c:v>Suma de Marzo 2019</c:v>
                </c:pt>
                <c:pt idx="32">
                  <c:v>Suma de Abril 2019</c:v>
                </c:pt>
                <c:pt idx="33">
                  <c:v>Suma de Mayo 2019</c:v>
                </c:pt>
                <c:pt idx="34">
                  <c:v>Suma de Junio 2019</c:v>
                </c:pt>
                <c:pt idx="35">
                  <c:v>Suma de Julio 2019</c:v>
                </c:pt>
                <c:pt idx="36">
                  <c:v>Suma de Agosto 2019</c:v>
                </c:pt>
                <c:pt idx="37">
                  <c:v>Suma de Septiembre 2019</c:v>
                </c:pt>
                <c:pt idx="38">
                  <c:v>Suma de Octubre 2019</c:v>
                </c:pt>
                <c:pt idx="39">
                  <c:v>Suma de Noviembre 2019</c:v>
                </c:pt>
                <c:pt idx="40">
                  <c:v>Suma de Diciembre 2019</c:v>
                </c:pt>
              </c:strCache>
            </c:strRef>
          </c:cat>
          <c:val>
            <c:numRef>
              <c:f>'Tabla Dinámica'!$B$18:$B$58</c:f>
              <c:numCache>
                <c:formatCode>General</c:formatCode>
                <c:ptCount val="41"/>
                <c:pt idx="0">
                  <c:v>7</c:v>
                </c:pt>
                <c:pt idx="1">
                  <c:v>11</c:v>
                </c:pt>
                <c:pt idx="2">
                  <c:v>13</c:v>
                </c:pt>
                <c:pt idx="3">
                  <c:v>20</c:v>
                </c:pt>
                <c:pt idx="4">
                  <c:v>13</c:v>
                </c:pt>
                <c:pt idx="5">
                  <c:v>15</c:v>
                </c:pt>
                <c:pt idx="6">
                  <c:v>19</c:v>
                </c:pt>
                <c:pt idx="7">
                  <c:v>33</c:v>
                </c:pt>
                <c:pt idx="8">
                  <c:v>31</c:v>
                </c:pt>
                <c:pt idx="9">
                  <c:v>29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25</c:v>
                </c:pt>
                <c:pt idx="14">
                  <c:v>26</c:v>
                </c:pt>
                <c:pt idx="15">
                  <c:v>23</c:v>
                </c:pt>
                <c:pt idx="16">
                  <c:v>25</c:v>
                </c:pt>
                <c:pt idx="17">
                  <c:v>24</c:v>
                </c:pt>
                <c:pt idx="18">
                  <c:v>20</c:v>
                </c:pt>
                <c:pt idx="19">
                  <c:v>29</c:v>
                </c:pt>
                <c:pt idx="20">
                  <c:v>21</c:v>
                </c:pt>
                <c:pt idx="21">
                  <c:v>26</c:v>
                </c:pt>
                <c:pt idx="22">
                  <c:v>33</c:v>
                </c:pt>
                <c:pt idx="23">
                  <c:v>19</c:v>
                </c:pt>
                <c:pt idx="24">
                  <c:v>17</c:v>
                </c:pt>
                <c:pt idx="25">
                  <c:v>14</c:v>
                </c:pt>
                <c:pt idx="26">
                  <c:v>10</c:v>
                </c:pt>
                <c:pt idx="27">
                  <c:v>16</c:v>
                </c:pt>
                <c:pt idx="28">
                  <c:v>17</c:v>
                </c:pt>
                <c:pt idx="29">
                  <c:v>20</c:v>
                </c:pt>
                <c:pt idx="30">
                  <c:v>18</c:v>
                </c:pt>
                <c:pt idx="31">
                  <c:v>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E5-4E29-BD5B-8D0078A579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lt1">
                  <a:lumMod val="95000"/>
                  <a:alpha val="54000"/>
                </a:schemeClr>
              </a:solidFill>
              <a:prstDash val="dash"/>
            </a:ln>
            <a:effectLst/>
          </c:spPr>
        </c:dropLines>
        <c:marker val="1"/>
        <c:smooth val="0"/>
        <c:axId val="489217272"/>
        <c:axId val="489210712"/>
      </c:lineChart>
      <c:catAx>
        <c:axId val="489217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9210712"/>
        <c:crosses val="autoZero"/>
        <c:auto val="1"/>
        <c:lblAlgn val="ctr"/>
        <c:lblOffset val="100"/>
        <c:noMultiLvlLbl val="0"/>
      </c:catAx>
      <c:valAx>
        <c:axId val="489210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9217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glow rad="63500">
        <a:schemeClr val="accent1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Dashboard 2019.xlsx]Detalle Peluqueros!TablaDinámica1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  <c:spPr>
          <a:noFill/>
          <a:ln w="22225" cap="rnd" cmpd="sng" algn="ctr">
            <a:solidFill>
              <a:schemeClr val="accent1"/>
            </a:solidFill>
            <a:miter lim="800000"/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noFill/>
          <a:ln w="22225" cap="rnd" cmpd="sng" algn="ctr">
            <a:solidFill>
              <a:schemeClr val="accent1"/>
            </a:solidFill>
            <a:miter lim="800000"/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noFill/>
          <a:ln w="22225" cap="rnd" cmpd="sng" algn="ctr">
            <a:solidFill>
              <a:schemeClr val="accent1"/>
            </a:solidFill>
            <a:miter lim="800000"/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noFill/>
          <a:ln w="22225" cap="rnd" cmpd="sng" algn="ctr">
            <a:solidFill>
              <a:schemeClr val="accent1"/>
            </a:solidFill>
            <a:miter lim="800000"/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noFill/>
          <a:ln w="22225" cap="rnd" cmpd="sng" algn="ctr">
            <a:solidFill>
              <a:schemeClr val="accent1"/>
            </a:solidFill>
            <a:miter lim="800000"/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'Detalle Peluqueros'!$B$22:$B$23</c:f>
              <c:strCache>
                <c:ptCount val="1"/>
                <c:pt idx="0">
                  <c:v>     Iván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'Detalle Peluqueros'!$A$24:$A$55</c:f>
              <c:strCache>
                <c:ptCount val="32"/>
                <c:pt idx="0">
                  <c:v>Suma de Agosto 2016</c:v>
                </c:pt>
                <c:pt idx="1">
                  <c:v>Suma de Septiembre 2016</c:v>
                </c:pt>
                <c:pt idx="2">
                  <c:v>Suma de Octubre 2016</c:v>
                </c:pt>
                <c:pt idx="3">
                  <c:v>Suma de Noviembre 2016</c:v>
                </c:pt>
                <c:pt idx="4">
                  <c:v>Suma de Diciembre 2016</c:v>
                </c:pt>
                <c:pt idx="5">
                  <c:v>Suma de Enero 2017</c:v>
                </c:pt>
                <c:pt idx="6">
                  <c:v>Suma de Febrero 2017</c:v>
                </c:pt>
                <c:pt idx="7">
                  <c:v>Suma de Marzo 2017</c:v>
                </c:pt>
                <c:pt idx="8">
                  <c:v>Suma de Abril 2017</c:v>
                </c:pt>
                <c:pt idx="9">
                  <c:v>Suma de Mayo 2017</c:v>
                </c:pt>
                <c:pt idx="10">
                  <c:v>Suma de Junio 2017</c:v>
                </c:pt>
                <c:pt idx="11">
                  <c:v>Suma de Julio 2017</c:v>
                </c:pt>
                <c:pt idx="12">
                  <c:v>Suma de Agosto 2017</c:v>
                </c:pt>
                <c:pt idx="13">
                  <c:v>Suma de Septiembre 2017</c:v>
                </c:pt>
                <c:pt idx="14">
                  <c:v>Suma de Octubre 2017</c:v>
                </c:pt>
                <c:pt idx="15">
                  <c:v>Suma de Noviembre 2017</c:v>
                </c:pt>
                <c:pt idx="16">
                  <c:v>Suma de Diciembre 2017</c:v>
                </c:pt>
                <c:pt idx="17">
                  <c:v>Suma de Enero 2018</c:v>
                </c:pt>
                <c:pt idx="18">
                  <c:v>Suma de Febrero 2018</c:v>
                </c:pt>
                <c:pt idx="19">
                  <c:v>Suma de Marzo 2018</c:v>
                </c:pt>
                <c:pt idx="20">
                  <c:v>Suma de Abril 2018</c:v>
                </c:pt>
                <c:pt idx="21">
                  <c:v>Suma de Mayo 2018</c:v>
                </c:pt>
                <c:pt idx="22">
                  <c:v>Suma de Junio 2018</c:v>
                </c:pt>
                <c:pt idx="23">
                  <c:v>Suma de Julio 2018</c:v>
                </c:pt>
                <c:pt idx="24">
                  <c:v>Suma de Agosto 2018</c:v>
                </c:pt>
                <c:pt idx="25">
                  <c:v>Suma de Septiembre 2018</c:v>
                </c:pt>
                <c:pt idx="26">
                  <c:v>Suma de Octubre 2018</c:v>
                </c:pt>
                <c:pt idx="27">
                  <c:v>Suma de Noviembre 2018</c:v>
                </c:pt>
                <c:pt idx="28">
                  <c:v>Suma de Diciembre 2018</c:v>
                </c:pt>
                <c:pt idx="29">
                  <c:v>Suma de Enero 2019</c:v>
                </c:pt>
                <c:pt idx="30">
                  <c:v>Suma de Febrero 2019</c:v>
                </c:pt>
                <c:pt idx="31">
                  <c:v>Suma de Marzo 2019</c:v>
                </c:pt>
              </c:strCache>
            </c:strRef>
          </c:cat>
          <c:val>
            <c:numRef>
              <c:f>'Detalle Peluqueros'!$B$24:$B$55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2115.46</c:v>
                </c:pt>
                <c:pt idx="29">
                  <c:v>2552</c:v>
                </c:pt>
                <c:pt idx="30">
                  <c:v>2534.3200000000002</c:v>
                </c:pt>
                <c:pt idx="31">
                  <c:v>1627.5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8D-4B5C-AC5F-D256AF3D2C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2011880"/>
        <c:axId val="222020736"/>
      </c:lineChart>
      <c:catAx>
        <c:axId val="2220118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2020736"/>
        <c:crosses val="autoZero"/>
        <c:auto val="1"/>
        <c:lblAlgn val="ctr"/>
        <c:lblOffset val="100"/>
        <c:noMultiLvlLbl val="0"/>
      </c:catAx>
      <c:valAx>
        <c:axId val="22202073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2011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19991251093612"/>
          <c:y val="9.5388648024149966E-2"/>
          <c:w val="0.87453215223097114"/>
          <c:h val="0.52701342907189097"/>
        </c:manualLayout>
      </c:layout>
      <c:lineChart>
        <c:grouping val="standard"/>
        <c:varyColors val="0"/>
        <c:ser>
          <c:idx val="0"/>
          <c:order val="0"/>
          <c:tx>
            <c:strRef>
              <c:f>'Tabla Dinámica'!$B$17</c:f>
              <c:strCache>
                <c:ptCount val="1"/>
                <c:pt idx="0">
                  <c:v>          [0044] REBAJAR BARBA CORTA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Dinámica'!$A$47:$A$58</c:f>
              <c:strCache>
                <c:ptCount val="12"/>
                <c:pt idx="0">
                  <c:v>Suma de Enero 2019</c:v>
                </c:pt>
                <c:pt idx="1">
                  <c:v>Suma de Febrero 2019</c:v>
                </c:pt>
                <c:pt idx="2">
                  <c:v>Suma de Marzo 2019</c:v>
                </c:pt>
                <c:pt idx="3">
                  <c:v>Suma de Abril 2019</c:v>
                </c:pt>
                <c:pt idx="4">
                  <c:v>Suma de Mayo 2019</c:v>
                </c:pt>
                <c:pt idx="5">
                  <c:v>Suma de Junio 2019</c:v>
                </c:pt>
                <c:pt idx="6">
                  <c:v>Suma de Julio 2019</c:v>
                </c:pt>
                <c:pt idx="7">
                  <c:v>Suma de Agosto 2019</c:v>
                </c:pt>
                <c:pt idx="8">
                  <c:v>Suma de Septiembre 2019</c:v>
                </c:pt>
                <c:pt idx="9">
                  <c:v>Suma de Octubre 2019</c:v>
                </c:pt>
                <c:pt idx="10">
                  <c:v>Suma de Noviembre 2019</c:v>
                </c:pt>
                <c:pt idx="11">
                  <c:v>Suma de Diciembre 2019</c:v>
                </c:pt>
              </c:strCache>
            </c:strRef>
          </c:cat>
          <c:val>
            <c:numRef>
              <c:f>'Tabla Dinámica'!$B$47:$B$58</c:f>
              <c:numCache>
                <c:formatCode>General</c:formatCode>
                <c:ptCount val="12"/>
                <c:pt idx="0">
                  <c:v>20</c:v>
                </c:pt>
                <c:pt idx="1">
                  <c:v>18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A1-4753-BA21-1110DCA377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430631152"/>
        <c:axId val="430629512"/>
      </c:lineChart>
      <c:catAx>
        <c:axId val="43063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629512"/>
        <c:crosses val="autoZero"/>
        <c:auto val="1"/>
        <c:lblAlgn val="ctr"/>
        <c:lblOffset val="100"/>
        <c:noMultiLvlLbl val="0"/>
      </c:catAx>
      <c:valAx>
        <c:axId val="430629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63115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9043744531933509"/>
          <c:y val="4.151820813777407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19991251093612"/>
          <c:y val="9.5388648024149966E-2"/>
          <c:w val="0.87453215223097114"/>
          <c:h val="0.52701342907189097"/>
        </c:manualLayout>
      </c:layout>
      <c:lineChart>
        <c:grouping val="standard"/>
        <c:varyColors val="0"/>
        <c:ser>
          <c:idx val="0"/>
          <c:order val="0"/>
          <c:tx>
            <c:strRef>
              <c:f>'Detalle Peluqueros'!$B$23</c:f>
              <c:strCache>
                <c:ptCount val="1"/>
                <c:pt idx="0">
                  <c:v>     Iván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Dinámica'!$A$47:$A$58</c:f>
              <c:strCache>
                <c:ptCount val="12"/>
                <c:pt idx="0">
                  <c:v>Suma de Enero 2019</c:v>
                </c:pt>
                <c:pt idx="1">
                  <c:v>Suma de Febrero 2019</c:v>
                </c:pt>
                <c:pt idx="2">
                  <c:v>Suma de Marzo 2019</c:v>
                </c:pt>
                <c:pt idx="3">
                  <c:v>Suma de Abril 2019</c:v>
                </c:pt>
                <c:pt idx="4">
                  <c:v>Suma de Mayo 2019</c:v>
                </c:pt>
                <c:pt idx="5">
                  <c:v>Suma de Junio 2019</c:v>
                </c:pt>
                <c:pt idx="6">
                  <c:v>Suma de Julio 2019</c:v>
                </c:pt>
                <c:pt idx="7">
                  <c:v>Suma de Agosto 2019</c:v>
                </c:pt>
                <c:pt idx="8">
                  <c:v>Suma de Septiembre 2019</c:v>
                </c:pt>
                <c:pt idx="9">
                  <c:v>Suma de Octubre 2019</c:v>
                </c:pt>
                <c:pt idx="10">
                  <c:v>Suma de Noviembre 2019</c:v>
                </c:pt>
                <c:pt idx="11">
                  <c:v>Suma de Diciembre 2019</c:v>
                </c:pt>
              </c:strCache>
            </c:strRef>
          </c:cat>
          <c:val>
            <c:numRef>
              <c:f>'Detalle Peluqueros'!$B$53:$B$64</c:f>
              <c:numCache>
                <c:formatCode>General</c:formatCode>
                <c:ptCount val="12"/>
                <c:pt idx="0">
                  <c:v>2552</c:v>
                </c:pt>
                <c:pt idx="1">
                  <c:v>2534.3200000000002</c:v>
                </c:pt>
                <c:pt idx="2">
                  <c:v>1627.5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6E-4CDD-8529-5CB29F28009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430631152"/>
        <c:axId val="430629512"/>
      </c:lineChart>
      <c:catAx>
        <c:axId val="43063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629512"/>
        <c:crosses val="autoZero"/>
        <c:auto val="1"/>
        <c:lblAlgn val="ctr"/>
        <c:lblOffset val="100"/>
        <c:noMultiLvlLbl val="0"/>
      </c:catAx>
      <c:valAx>
        <c:axId val="430629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63115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'Analisis por horas'!$B$4</c:f>
              <c:strCache>
                <c:ptCount val="1"/>
                <c:pt idx="0">
                  <c:v>Clientes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'Analisis por horas'!$A$5:$A$18</c:f>
              <c:strCache>
                <c:ptCount val="14"/>
                <c:pt idx="0">
                  <c:v> 8</c:v>
                </c:pt>
                <c:pt idx="1">
                  <c:v> 9</c:v>
                </c:pt>
                <c:pt idx="2">
                  <c:v> 10</c:v>
                </c:pt>
                <c:pt idx="3">
                  <c:v> 11</c:v>
                </c:pt>
                <c:pt idx="4">
                  <c:v> 12</c:v>
                </c:pt>
                <c:pt idx="5">
                  <c:v> 13</c:v>
                </c:pt>
                <c:pt idx="6">
                  <c:v> 14</c:v>
                </c:pt>
                <c:pt idx="7">
                  <c:v> 15</c:v>
                </c:pt>
                <c:pt idx="8">
                  <c:v> 16</c:v>
                </c:pt>
                <c:pt idx="9">
                  <c:v> 17</c:v>
                </c:pt>
                <c:pt idx="10">
                  <c:v> 18</c:v>
                </c:pt>
                <c:pt idx="11">
                  <c:v> 19</c:v>
                </c:pt>
                <c:pt idx="12">
                  <c:v> 20</c:v>
                </c:pt>
                <c:pt idx="13">
                  <c:v> 21</c:v>
                </c:pt>
              </c:strCache>
            </c:strRef>
          </c:cat>
          <c:val>
            <c:numRef>
              <c:f>'Analisis por horas'!$B$5:$B$18</c:f>
              <c:numCache>
                <c:formatCode>General</c:formatCode>
                <c:ptCount val="14"/>
                <c:pt idx="0">
                  <c:v>0</c:v>
                </c:pt>
                <c:pt idx="1">
                  <c:v>34</c:v>
                </c:pt>
                <c:pt idx="2">
                  <c:v>114</c:v>
                </c:pt>
                <c:pt idx="3">
                  <c:v>136</c:v>
                </c:pt>
                <c:pt idx="4">
                  <c:v>131</c:v>
                </c:pt>
                <c:pt idx="5">
                  <c:v>118</c:v>
                </c:pt>
                <c:pt idx="6">
                  <c:v>34</c:v>
                </c:pt>
                <c:pt idx="7">
                  <c:v>22</c:v>
                </c:pt>
                <c:pt idx="8">
                  <c:v>153</c:v>
                </c:pt>
                <c:pt idx="9">
                  <c:v>143</c:v>
                </c:pt>
                <c:pt idx="10">
                  <c:v>157</c:v>
                </c:pt>
                <c:pt idx="11">
                  <c:v>158</c:v>
                </c:pt>
                <c:pt idx="12">
                  <c:v>112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3-4C64-98E0-767BB304E5C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527372576"/>
        <c:axId val="527375528"/>
      </c:barChart>
      <c:catAx>
        <c:axId val="52737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7375528"/>
        <c:crosses val="autoZero"/>
        <c:auto val="1"/>
        <c:lblAlgn val="ctr"/>
        <c:lblOffset val="100"/>
        <c:noMultiLvlLbl val="0"/>
      </c:catAx>
      <c:valAx>
        <c:axId val="5273755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27372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'Analisis por horas'!$C$4</c:f>
              <c:strCache>
                <c:ptCount val="1"/>
                <c:pt idx="0">
                  <c:v>Facturación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'Analisis por horas'!$A$5:$A$18</c:f>
              <c:strCache>
                <c:ptCount val="14"/>
                <c:pt idx="0">
                  <c:v> 8</c:v>
                </c:pt>
                <c:pt idx="1">
                  <c:v> 9</c:v>
                </c:pt>
                <c:pt idx="2">
                  <c:v> 10</c:v>
                </c:pt>
                <c:pt idx="3">
                  <c:v> 11</c:v>
                </c:pt>
                <c:pt idx="4">
                  <c:v> 12</c:v>
                </c:pt>
                <c:pt idx="5">
                  <c:v> 13</c:v>
                </c:pt>
                <c:pt idx="6">
                  <c:v> 14</c:v>
                </c:pt>
                <c:pt idx="7">
                  <c:v> 15</c:v>
                </c:pt>
                <c:pt idx="8">
                  <c:v> 16</c:v>
                </c:pt>
                <c:pt idx="9">
                  <c:v> 17</c:v>
                </c:pt>
                <c:pt idx="10">
                  <c:v> 18</c:v>
                </c:pt>
                <c:pt idx="11">
                  <c:v> 19</c:v>
                </c:pt>
                <c:pt idx="12">
                  <c:v> 20</c:v>
                </c:pt>
                <c:pt idx="13">
                  <c:v> 21</c:v>
                </c:pt>
              </c:strCache>
            </c:strRef>
          </c:cat>
          <c:val>
            <c:numRef>
              <c:f>'Analisis por horas'!$C$5:$C$18</c:f>
              <c:numCache>
                <c:formatCode>General</c:formatCode>
                <c:ptCount val="14"/>
                <c:pt idx="0">
                  <c:v>0</c:v>
                </c:pt>
                <c:pt idx="1">
                  <c:v>235.4</c:v>
                </c:pt>
                <c:pt idx="2">
                  <c:v>873.42</c:v>
                </c:pt>
                <c:pt idx="3">
                  <c:v>1073.0999999999999</c:v>
                </c:pt>
                <c:pt idx="4">
                  <c:v>991.1</c:v>
                </c:pt>
                <c:pt idx="5">
                  <c:v>854.5</c:v>
                </c:pt>
                <c:pt idx="6">
                  <c:v>255.7</c:v>
                </c:pt>
                <c:pt idx="7">
                  <c:v>158</c:v>
                </c:pt>
                <c:pt idx="8">
                  <c:v>1142.0999999999999</c:v>
                </c:pt>
                <c:pt idx="9">
                  <c:v>1066.2</c:v>
                </c:pt>
                <c:pt idx="10">
                  <c:v>1203.98</c:v>
                </c:pt>
                <c:pt idx="11">
                  <c:v>1238.7</c:v>
                </c:pt>
                <c:pt idx="12">
                  <c:v>860.9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8-4B6D-914F-1AB2AEA923E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27372576"/>
        <c:axId val="527375528"/>
      </c:lineChart>
      <c:catAx>
        <c:axId val="52737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7375528"/>
        <c:crosses val="autoZero"/>
        <c:auto val="1"/>
        <c:lblAlgn val="ctr"/>
        <c:lblOffset val="100"/>
        <c:noMultiLvlLbl val="0"/>
      </c:catAx>
      <c:valAx>
        <c:axId val="5273755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27372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image" Target="../media/image7.png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15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11.400 €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44.300 €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474778</xdr:colOff>
      <xdr:row>6</xdr:row>
      <xdr:rowOff>18424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855</xdr:colOff>
      <xdr:row>6</xdr:row>
      <xdr:rowOff>57159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419100</xdr:colOff>
      <xdr:row>16</xdr:row>
      <xdr:rowOff>172674</xdr:rowOff>
    </xdr:from>
    <xdr:to>
      <xdr:col>5</xdr:col>
      <xdr:colOff>995725</xdr:colOff>
      <xdr:row>20</xdr:row>
      <xdr:rowOff>23283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03700" y="3457741"/>
          <a:ext cx="576625" cy="59567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728134</xdr:colOff>
      <xdr:row>20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84734" y="3445041"/>
          <a:ext cx="584200" cy="6020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448734</xdr:colOff>
      <xdr:row>17</xdr:row>
      <xdr:rowOff>4234</xdr:rowOff>
    </xdr:from>
    <xdr:to>
      <xdr:col>5</xdr:col>
      <xdr:colOff>968307</xdr:colOff>
      <xdr:row>20</xdr:row>
      <xdr:rowOff>3741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4" y="3475567"/>
          <a:ext cx="513858" cy="553863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402097</xdr:colOff>
      <xdr:row>20</xdr:row>
      <xdr:rowOff>21099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707572</xdr:colOff>
      <xdr:row>34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87970" y="6084812"/>
          <a:ext cx="580573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931264</xdr:colOff>
      <xdr:row>34</xdr:row>
      <xdr:rowOff>20038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664277</xdr:colOff>
      <xdr:row>33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742367</xdr:colOff>
      <xdr:row>20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31</xdr:row>
      <xdr:rowOff>172359</xdr:rowOff>
    </xdr:from>
    <xdr:to>
      <xdr:col>22</xdr:col>
      <xdr:colOff>172511</xdr:colOff>
      <xdr:row>44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582084</xdr:colOff>
      <xdr:row>30</xdr:row>
      <xdr:rowOff>172357</xdr:rowOff>
    </xdr:from>
    <xdr:to>
      <xdr:col>22</xdr:col>
      <xdr:colOff>396709</xdr:colOff>
      <xdr:row>34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31</xdr:row>
      <xdr:rowOff>22678</xdr:rowOff>
    </xdr:from>
    <xdr:to>
      <xdr:col>22</xdr:col>
      <xdr:colOff>359764</xdr:colOff>
      <xdr:row>33</xdr:row>
      <xdr:rowOff>175251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19</xdr:col>
      <xdr:colOff>181429</xdr:colOff>
      <xdr:row>0</xdr:row>
      <xdr:rowOff>81643</xdr:rowOff>
    </xdr:from>
    <xdr:to>
      <xdr:col>20</xdr:col>
      <xdr:colOff>94524</xdr:colOff>
      <xdr:row>1</xdr:row>
      <xdr:rowOff>283573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500" y="81643"/>
          <a:ext cx="671286" cy="671286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440285</xdr:colOff>
      <xdr:row>0</xdr:row>
      <xdr:rowOff>99786</xdr:rowOff>
    </xdr:from>
    <xdr:to>
      <xdr:col>3</xdr:col>
      <xdr:colOff>308428</xdr:colOff>
      <xdr:row>1</xdr:row>
      <xdr:rowOff>245333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285" y="99786"/>
          <a:ext cx="630143" cy="630143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21546</xdr:colOff>
      <xdr:row>0</xdr:row>
      <xdr:rowOff>32884</xdr:rowOff>
    </xdr:from>
    <xdr:to>
      <xdr:col>27</xdr:col>
      <xdr:colOff>585107</xdr:colOff>
      <xdr:row>17</xdr:row>
      <xdr:rowOff>95249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43090</xdr:colOff>
      <xdr:row>1</xdr:row>
      <xdr:rowOff>154214</xdr:rowOff>
    </xdr:from>
    <xdr:to>
      <xdr:col>2</xdr:col>
      <xdr:colOff>635000</xdr:colOff>
      <xdr:row>21</xdr:row>
      <xdr:rowOff>172357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oncepto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cep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3090" y="889000"/>
              <a:ext cx="1997981" cy="23041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102052</xdr:colOff>
      <xdr:row>22</xdr:row>
      <xdr:rowOff>18143</xdr:rowOff>
    </xdr:from>
    <xdr:to>
      <xdr:col>2</xdr:col>
      <xdr:colOff>544285</xdr:colOff>
      <xdr:row>33</xdr:row>
      <xdr:rowOff>127001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oncepto 1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cept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052" y="4009572"/>
              <a:ext cx="1966233" cy="210457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36285</xdr:colOff>
      <xdr:row>18</xdr:row>
      <xdr:rowOff>45358</xdr:rowOff>
    </xdr:from>
    <xdr:to>
      <xdr:col>27</xdr:col>
      <xdr:colOff>462642</xdr:colOff>
      <xdr:row>34</xdr:row>
      <xdr:rowOff>12701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</xdr:colOff>
          <xdr:row>0</xdr:row>
          <xdr:rowOff>22860</xdr:rowOff>
        </xdr:from>
        <xdr:to>
          <xdr:col>2</xdr:col>
          <xdr:colOff>632460</xdr:colOff>
          <xdr:row>1</xdr:row>
          <xdr:rowOff>129540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Tablas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684892</xdr:colOff>
      <xdr:row>0</xdr:row>
      <xdr:rowOff>43543</xdr:rowOff>
    </xdr:from>
    <xdr:to>
      <xdr:col>8</xdr:col>
      <xdr:colOff>684892</xdr:colOff>
      <xdr:row>17</xdr:row>
      <xdr:rowOff>18143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680357</xdr:colOff>
      <xdr:row>18</xdr:row>
      <xdr:rowOff>0</xdr:rowOff>
    </xdr:from>
    <xdr:to>
      <xdr:col>8</xdr:col>
      <xdr:colOff>680357</xdr:colOff>
      <xdr:row>34</xdr:row>
      <xdr:rowOff>19957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212725</xdr:colOff>
      <xdr:row>3</xdr:row>
      <xdr:rowOff>69850</xdr:rowOff>
    </xdr:from>
    <xdr:to>
      <xdr:col>9</xdr:col>
      <xdr:colOff>212725</xdr:colOff>
      <xdr:row>17</xdr:row>
      <xdr:rowOff>146050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3</xdr:row>
      <xdr:rowOff>63500</xdr:rowOff>
    </xdr:from>
    <xdr:to>
      <xdr:col>15</xdr:col>
      <xdr:colOff>330200</xdr:colOff>
      <xdr:row>17</xdr:row>
      <xdr:rowOff>139700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66.486665856479" createdVersion="6" refreshedVersion="6" minRefreshableVersion="3" recordCount="6" xr:uid="{3CED41BF-445B-47AE-A130-457540B67F44}">
  <cacheSource type="worksheet">
    <worksheetSource ref="A13:AP19" sheet="Detalle Peluqueros"/>
  </cacheSource>
  <cacheFields count="42">
    <cacheField name="concepto" numFmtId="0">
      <sharedItems count="6">
        <s v="     Raquel"/>
        <s v="     Juan Fernando"/>
        <s v="     ANTONIO"/>
        <s v="     Alex"/>
        <s v="     Manu Romeo"/>
        <s v="     Iván"/>
      </sharedItems>
    </cacheField>
    <cacheField name="Agosto 2016" numFmtId="0">
      <sharedItems containsSemiMixedTypes="0" containsString="0" containsNumber="1" minValue="0" maxValue="772"/>
    </cacheField>
    <cacheField name="Septiembre 2016" numFmtId="0">
      <sharedItems containsSemiMixedTypes="0" containsString="0" containsNumber="1" minValue="0" maxValue="1868.14"/>
    </cacheField>
    <cacheField name="Octubre 2016" numFmtId="0">
      <sharedItems containsSemiMixedTypes="0" containsString="0" containsNumber="1" minValue="0" maxValue="2146.19"/>
    </cacheField>
    <cacheField name="Noviembre 2016" numFmtId="0">
      <sharedItems containsSemiMixedTypes="0" containsString="0" containsNumber="1" minValue="0" maxValue="2043.49"/>
    </cacheField>
    <cacheField name="Diciembre 2016" numFmtId="0">
      <sharedItems containsSemiMixedTypes="0" containsString="0" containsNumber="1" minValue="0" maxValue="2957.59"/>
    </cacheField>
    <cacheField name="Enero 2017" numFmtId="0">
      <sharedItems containsSemiMixedTypes="0" containsString="0" containsNumber="1" minValue="0" maxValue="2735.22"/>
    </cacheField>
    <cacheField name="Febrero 2017" numFmtId="0">
      <sharedItems containsSemiMixedTypes="0" containsString="0" containsNumber="1" minValue="0" maxValue="3040.38"/>
    </cacheField>
    <cacheField name="Marzo 2017" numFmtId="0">
      <sharedItems containsSemiMixedTypes="0" containsString="0" containsNumber="1" minValue="0" maxValue="2976.62"/>
    </cacheField>
    <cacheField name="Abril 2017" numFmtId="0">
      <sharedItems containsSemiMixedTypes="0" containsString="0" containsNumber="1" minValue="0" maxValue="2645.6"/>
    </cacheField>
    <cacheField name="Mayo 2017" numFmtId="0">
      <sharedItems containsSemiMixedTypes="0" containsString="0" containsNumber="1" minValue="0" maxValue="3047.58"/>
    </cacheField>
    <cacheField name="Junio 2017" numFmtId="0">
      <sharedItems containsSemiMixedTypes="0" containsString="0" containsNumber="1" minValue="0" maxValue="2930.74"/>
    </cacheField>
    <cacheField name="Julio 2017" numFmtId="0">
      <sharedItems containsSemiMixedTypes="0" containsString="0" containsNumber="1" minValue="0" maxValue="3074.16"/>
    </cacheField>
    <cacheField name="Agosto 2017" numFmtId="0">
      <sharedItems containsSemiMixedTypes="0" containsString="0" containsNumber="1" minValue="0" maxValue="2823.28"/>
    </cacheField>
    <cacheField name="Septiembre 2017" numFmtId="0">
      <sharedItems containsSemiMixedTypes="0" containsString="0" containsNumber="1" minValue="0" maxValue="3439"/>
    </cacheField>
    <cacheField name="Octubre 2017" numFmtId="0">
      <sharedItems containsSemiMixedTypes="0" containsString="0" containsNumber="1" minValue="0" maxValue="2926.22"/>
    </cacheField>
    <cacheField name="Noviembre 2017" numFmtId="0">
      <sharedItems containsSemiMixedTypes="0" containsString="0" containsNumber="1" minValue="0" maxValue="2861.66"/>
    </cacheField>
    <cacheField name="Diciembre 2017" numFmtId="0">
      <sharedItems containsSemiMixedTypes="0" containsString="0" containsNumber="1" minValue="0" maxValue="3040.02"/>
    </cacheField>
    <cacheField name="Enero 2018" numFmtId="0">
      <sharedItems containsSemiMixedTypes="0" containsString="0" containsNumber="1" minValue="0" maxValue="3376.18"/>
    </cacheField>
    <cacheField name="Febrero 2018" numFmtId="0">
      <sharedItems containsSemiMixedTypes="0" containsString="0" containsNumber="1" minValue="0" maxValue="3397.74"/>
    </cacheField>
    <cacheField name="Marzo 2018" numFmtId="0">
      <sharedItems containsSemiMixedTypes="0" containsString="0" containsNumber="1" minValue="0" maxValue="3003.64"/>
    </cacheField>
    <cacheField name="Abril 2018" numFmtId="0">
      <sharedItems containsSemiMixedTypes="0" containsString="0" containsNumber="1" minValue="0" maxValue="2760.4"/>
    </cacheField>
    <cacheField name="Mayo 2018" numFmtId="0">
      <sharedItems containsSemiMixedTypes="0" containsString="0" containsNumber="1" minValue="0" maxValue="2838.78"/>
    </cacheField>
    <cacheField name="Junio 2018" numFmtId="0">
      <sharedItems containsSemiMixedTypes="0" containsString="0" containsNumber="1" minValue="0" maxValue="2981.92"/>
    </cacheField>
    <cacheField name="Julio 2018" numFmtId="0">
      <sharedItems containsSemiMixedTypes="0" containsString="0" containsNumber="1" minValue="0" maxValue="3099.02"/>
    </cacheField>
    <cacheField name="Agosto 2018" numFmtId="0">
      <sharedItems containsSemiMixedTypes="0" containsString="0" containsNumber="1" minValue="0" maxValue="3026.42"/>
    </cacheField>
    <cacheField name="Septiembre 2018" numFmtId="0">
      <sharedItems containsSemiMixedTypes="0" containsString="0" containsNumber="1" minValue="0" maxValue="2844.14"/>
    </cacheField>
    <cacheField name="Octubre 2018" numFmtId="0">
      <sharedItems containsSemiMixedTypes="0" containsString="0" containsNumber="1" minValue="0" maxValue="3139.7"/>
    </cacheField>
    <cacheField name="Noviembre 2018" numFmtId="0">
      <sharedItems containsSemiMixedTypes="0" containsString="0" containsNumber="1" minValue="0" maxValue="2997.78"/>
    </cacheField>
    <cacheField name="Diciembre 2018" numFmtId="0">
      <sharedItems containsSemiMixedTypes="0" containsString="0" containsNumber="1" minValue="0" maxValue="2742.98"/>
    </cacheField>
    <cacheField name="Enero 2019" numFmtId="0">
      <sharedItems containsSemiMixedTypes="0" containsString="0" containsNumber="1" minValue="9.9" maxValue="2608.09"/>
    </cacheField>
    <cacheField name="Febrero 2019" numFmtId="0">
      <sharedItems containsSemiMixedTypes="0" containsString="0" containsNumber="1" minValue="9.9" maxValue="2587.92"/>
    </cacheField>
    <cacheField name="Marzo 2019" numFmtId="0">
      <sharedItems containsSemiMixedTypes="0" containsString="0" containsNumber="1" minValue="0" maxValue="2039.84"/>
    </cacheField>
    <cacheField name="Abril 2019" numFmtId="0">
      <sharedItems containsNonDate="0" containsString="0" containsBlank="1"/>
    </cacheField>
    <cacheField name="Mayo 2019" numFmtId="0">
      <sharedItems/>
    </cacheField>
    <cacheField name="Junio 2019" numFmtId="0">
      <sharedItems/>
    </cacheField>
    <cacheField name="Julio 2019" numFmtId="0">
      <sharedItems/>
    </cacheField>
    <cacheField name="Agosto 2019" numFmtId="0">
      <sharedItems/>
    </cacheField>
    <cacheField name="Septiembre 2019" numFmtId="0">
      <sharedItems/>
    </cacheField>
    <cacheField name="Octubre 2019" numFmtId="0">
      <sharedItems/>
    </cacheField>
    <cacheField name="Noviembre 2019" numFmtId="0">
      <sharedItems/>
    </cacheField>
    <cacheField name="Diciembre 2019" numFmtId="0">
      <sharedItems/>
    </cacheField>
  </cacheFields>
  <extLst>
    <ext xmlns:x14="http://schemas.microsoft.com/office/spreadsheetml/2009/9/main" uri="{725AE2AE-9491-48be-B2B4-4EB974FC3084}">
      <x14:pivotCacheDefinition pivotCacheId="1046405899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78.649303819446" createdVersion="6" refreshedVersion="6" minRefreshableVersion="3" recordCount="12" xr:uid="{D4C1FC90-0D82-43B7-8354-3E52EBB93E9D}">
  <cacheSource type="worksheet">
    <worksheetSource ref="A1:AP13" sheet="Tabla Dinámica"/>
  </cacheSource>
  <cacheFields count="42">
    <cacheField name="concepto" numFmtId="0">
      <sharedItems count="12">
        <s v="          [0010] CORTE CABALLERO"/>
        <s v="          [0020] CORTE JUBILADO"/>
        <s v="          [0030] CORTE NIÑO"/>
        <s v="Sin Tarjeta Fidelizacion"/>
        <s v="Tarjeta Fidelizacion"/>
        <s v="Clientes Totales"/>
        <s v="Facturacion Total"/>
        <s v="          [0041] AFEITADO OLD SCHOOL"/>
        <s v="          [0044] REBAJAR BARBA CORTA"/>
        <s v="          [0045] REBAJAR BARBA LARGA"/>
        <s v="          [0060] SKIN FADE"/>
        <s v="          [3] REBAJAR + PERFILAR BARBA"/>
      </sharedItems>
    </cacheField>
    <cacheField name="Agosto 2016" numFmtId="0">
      <sharedItems containsSemiMixedTypes="0" containsString="0" containsNumber="1" minValue="0" maxValue="1422.1"/>
    </cacheField>
    <cacheField name="Septiembre 2016" numFmtId="0">
      <sharedItems containsString="0" containsBlank="1" containsNumber="1" minValue="0" maxValue="3668.24"/>
    </cacheField>
    <cacheField name="Octubre 2016" numFmtId="0">
      <sharedItems containsString="0" containsBlank="1" containsNumber="1" minValue="0" maxValue="4058.85"/>
    </cacheField>
    <cacheField name="Noviembre 2016" numFmtId="0">
      <sharedItems containsString="0" containsBlank="1" containsNumber="1" minValue="0" maxValue="3955.06"/>
    </cacheField>
    <cacheField name="Diciembre 2016" numFmtId="0">
      <sharedItems containsString="0" containsBlank="1" containsNumber="1" minValue="0" maxValue="5532.64"/>
    </cacheField>
    <cacheField name="Enero 2017" numFmtId="0">
      <sharedItems containsString="0" containsBlank="1" containsNumber="1" minValue="0" maxValue="5180.53"/>
    </cacheField>
    <cacheField name="Febrero 2017" numFmtId="0">
      <sharedItems containsString="0" containsBlank="1" containsNumber="1" minValue="0" maxValue="5641.52"/>
    </cacheField>
    <cacheField name="Marzo 2017" numFmtId="0">
      <sharedItems containsString="0" containsBlank="1" containsNumber="1" minValue="0" maxValue="6614.5"/>
    </cacheField>
    <cacheField name="Abril 2017" numFmtId="0">
      <sharedItems containsString="0" containsBlank="1" containsNumber="1" minValue="0" maxValue="6211.32"/>
    </cacheField>
    <cacheField name="Mayo 2017" numFmtId="0">
      <sharedItems containsString="0" containsBlank="1" containsNumber="1" minValue="0" maxValue="7026.89"/>
    </cacheField>
    <cacheField name="Junio 2017" numFmtId="0">
      <sharedItems containsString="0" containsBlank="1" containsNumber="1" minValue="0" maxValue="7565.66"/>
    </cacheField>
    <cacheField name="Julio 2017" numFmtId="0">
      <sharedItems containsString="0" containsBlank="1" containsNumber="1" minValue="0" maxValue="7086.76"/>
    </cacheField>
    <cacheField name="Agosto 2017" numFmtId="0">
      <sharedItems containsString="0" containsBlank="1" containsNumber="1" minValue="0" maxValue="7228.73"/>
    </cacheField>
    <cacheField name="Septiembre 2017" numFmtId="0">
      <sharedItems containsString="0" containsBlank="1" containsNumber="1" minValue="0" maxValue="8719.94"/>
    </cacheField>
    <cacheField name="Octubre 2017" numFmtId="0">
      <sharedItems containsString="0" containsBlank="1" containsNumber="1" minValue="0" maxValue="8122.34"/>
    </cacheField>
    <cacheField name="Noviembre 2017" numFmtId="0">
      <sharedItems containsString="0" containsBlank="1" containsNumber="1" minValue="0" maxValue="7529.16"/>
    </cacheField>
    <cacheField name="Diciembre 2017" numFmtId="0">
      <sharedItems containsString="0" containsBlank="1" containsNumber="1" minValue="0" maxValue="8534.7099999999991"/>
    </cacheField>
    <cacheField name="Enero 2018" numFmtId="0">
      <sharedItems containsString="0" containsBlank="1" containsNumber="1" minValue="0" maxValue="9222.7800000000007"/>
    </cacheField>
    <cacheField name="Febrero 2018" numFmtId="0">
      <sharedItems containsString="0" containsBlank="1" containsNumber="1" minValue="0" maxValue="7190.76"/>
    </cacheField>
    <cacheField name="Marzo 2018" numFmtId="0">
      <sharedItems containsString="0" containsBlank="1" containsNumber="1" minValue="0" maxValue="10720.02"/>
    </cacheField>
    <cacheField name="Abril 2018" numFmtId="0">
      <sharedItems containsString="0" containsBlank="1" containsNumber="1" minValue="0" maxValue="9953.1"/>
    </cacheField>
    <cacheField name="Mayo 2018" numFmtId="0">
      <sharedItems containsString="0" containsBlank="1" containsNumber="1" minValue="0" maxValue="9843.92"/>
    </cacheField>
    <cacheField name="Junio 2018" numFmtId="0">
      <sharedItems containsString="0" containsBlank="1" containsNumber="1" minValue="0" maxValue="10254.66"/>
    </cacheField>
    <cacheField name="Julio 2018" numFmtId="0">
      <sharedItems containsString="0" containsBlank="1" containsNumber="1" minValue="0" maxValue="9242.7999999999993"/>
    </cacheField>
    <cacheField name="Agosto 2018" numFmtId="0">
      <sharedItems containsString="0" containsBlank="1" containsNumber="1" minValue="0" maxValue="9222.6"/>
    </cacheField>
    <cacheField name="Septiembre 2018" numFmtId="0">
      <sharedItems containsString="0" containsBlank="1" containsNumber="1" minValue="0" maxValue="9587.32"/>
    </cacheField>
    <cacheField name="Octubre 2018" numFmtId="0">
      <sharedItems containsString="0" containsBlank="1" containsNumber="1" minValue="0" maxValue="8947.08"/>
    </cacheField>
    <cacheField name="Noviembre 2018" numFmtId="0">
      <sharedItems containsString="0" containsBlank="1" containsNumber="1" minValue="0" maxValue="9921.86"/>
    </cacheField>
    <cacheField name="Diciembre 2018" numFmtId="0">
      <sharedItems containsString="0" containsBlank="1" containsNumber="1" minValue="0" maxValue="10039.24"/>
    </cacheField>
    <cacheField name="Enero 2019" numFmtId="0">
      <sharedItems containsString="0" containsBlank="1" containsNumber="1" minValue="0" maxValue="9658.09"/>
    </cacheField>
    <cacheField name="Febrero 2019" numFmtId="0">
      <sharedItems containsString="0" containsBlank="1" containsNumber="1" minValue="0" maxValue="9997.14"/>
    </cacheField>
    <cacheField name="Marzo 2019" numFmtId="0">
      <sharedItems containsString="0" containsBlank="1" containsNumber="1" minValue="0" maxValue="10815.38"/>
    </cacheField>
    <cacheField name="Abril 2019" numFmtId="0">
      <sharedItems containsString="0" containsBlank="1" containsNumber="1" minValue="0" maxValue="568.62"/>
    </cacheField>
    <cacheField name="Mayo 2019" numFmtId="0">
      <sharedItems containsBlank="1" containsMixedTypes="1" containsNumber="1" containsInteger="1" minValue="0" maxValue="0"/>
    </cacheField>
    <cacheField name="Junio 2019" numFmtId="0">
      <sharedItems containsBlank="1" containsMixedTypes="1" containsNumber="1" containsInteger="1" minValue="0" maxValue="0"/>
    </cacheField>
    <cacheField name="Julio 2019" numFmtId="0">
      <sharedItems containsBlank="1" containsMixedTypes="1" containsNumber="1" containsInteger="1" minValue="0" maxValue="0"/>
    </cacheField>
    <cacheField name="Agosto 2019" numFmtId="0">
      <sharedItems containsBlank="1" containsMixedTypes="1" containsNumber="1" containsInteger="1" minValue="0" maxValue="0"/>
    </cacheField>
    <cacheField name="Septiembre 2019" numFmtId="0">
      <sharedItems containsBlank="1" containsMixedTypes="1" containsNumber="1" containsInteger="1" minValue="0" maxValue="0"/>
    </cacheField>
    <cacheField name="Octubre 2019" numFmtId="0">
      <sharedItems containsBlank="1" containsMixedTypes="1" containsNumber="1" containsInteger="1" minValue="0" maxValue="0"/>
    </cacheField>
    <cacheField name="Noviembre 2019" numFmtId="0">
      <sharedItems containsBlank="1" containsMixedTypes="1" containsNumber="1" containsInteger="1" minValue="0" maxValue="0"/>
    </cacheField>
    <cacheField name="Diciembre 2019" numFmtId="0">
      <sharedItems containsBlank="1" containsMixedTypes="1" containsNumber="1" containsInteger="1" minValue="0" maxValue="0"/>
    </cacheField>
  </cacheFields>
  <extLst>
    <ext xmlns:x14="http://schemas.microsoft.com/office/spreadsheetml/2009/9/main" uri="{725AE2AE-9491-48be-B2B4-4EB974FC3084}">
      <x14:pivotCacheDefinition pivotCacheId="209493163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n v="772"/>
    <n v="1868.14"/>
    <n v="2146.19"/>
    <n v="2043.49"/>
    <n v="2957.59"/>
    <n v="2735.22"/>
    <n v="3040.38"/>
    <n v="2976.62"/>
    <n v="2517.3200000000002"/>
    <n v="3047.58"/>
    <n v="2929.72"/>
    <n v="3074.16"/>
    <n v="2605.11"/>
    <n v="3294.52"/>
    <n v="2926.22"/>
    <n v="2861.66"/>
    <n v="3012.45"/>
    <n v="3376.18"/>
    <n v="2241.84"/>
    <n v="3003.64"/>
    <n v="2635.76"/>
    <n v="2209.34"/>
    <n v="2981.92"/>
    <n v="3099.02"/>
    <n v="1899.72"/>
    <n v="2186.92"/>
    <n v="673.52"/>
    <n v="2858"/>
    <n v="2742.98"/>
    <n v="2059.7800000000002"/>
    <n v="2376.38"/>
    <n v="2039.84"/>
    <m/>
    <s v=""/>
    <s v=""/>
    <s v=""/>
    <s v=""/>
    <s v=""/>
    <s v=""/>
    <s v=""/>
    <s v=""/>
  </r>
  <r>
    <x v="1"/>
    <n v="650.1"/>
    <n v="1800.1"/>
    <n v="1912.66"/>
    <n v="1911.57"/>
    <n v="2575.0500000000002"/>
    <n v="2445.31"/>
    <n v="2601.14"/>
    <n v="2796.43"/>
    <n v="2645.6"/>
    <n v="2712.31"/>
    <n v="2930.74"/>
    <n v="2046.5"/>
    <n v="1800.34"/>
    <n v="3439"/>
    <n v="2706.92"/>
    <n v="2794.18"/>
    <n v="3040.02"/>
    <n v="2928.3"/>
    <n v="3397.74"/>
    <n v="2873.68"/>
    <n v="2760.4"/>
    <n v="2838.78"/>
    <n v="2921.1"/>
    <n v="1107.2"/>
    <n v="2631.88"/>
    <n v="2844.14"/>
    <n v="3139.7"/>
    <n v="2997.78"/>
    <n v="2738.78"/>
    <n v="2608.09"/>
    <n v="2587.92"/>
    <n v="1923.58"/>
    <m/>
    <s v=""/>
    <s v=""/>
    <s v=""/>
    <s v=""/>
    <s v=""/>
    <s v=""/>
    <s v=""/>
    <s v=""/>
  </r>
  <r>
    <x v="2"/>
    <n v="0"/>
    <n v="0"/>
    <n v="0"/>
    <n v="0"/>
    <n v="0"/>
    <n v="0"/>
    <n v="0"/>
    <n v="17"/>
    <n v="0"/>
    <n v="0"/>
    <n v="0"/>
    <n v="0"/>
    <n v="0"/>
    <n v="0"/>
    <n v="8.5"/>
    <n v="4.9000000000000004"/>
    <n v="8.5"/>
    <n v="30.3"/>
    <n v="177.9"/>
    <n v="536.46"/>
    <n v="24"/>
    <n v="32.9"/>
    <n v="39"/>
    <n v="39.9"/>
    <n v="6"/>
    <n v="53.800000000000004"/>
    <n v="10"/>
    <n v="13.9"/>
    <n v="40.9"/>
    <n v="59.4"/>
    <n v="27.9"/>
    <n v="19"/>
    <m/>
    <s v=""/>
    <s v=""/>
    <s v=""/>
    <s v=""/>
    <s v=""/>
    <s v=""/>
    <s v=""/>
    <s v=""/>
  </r>
  <r>
    <x v="3"/>
    <n v="0"/>
    <n v="0"/>
    <n v="0"/>
    <n v="0"/>
    <n v="0"/>
    <n v="0"/>
    <n v="0"/>
    <n v="824.45"/>
    <n v="1048.4000000000001"/>
    <n v="1267"/>
    <n v="1705.2"/>
    <n v="1966.1"/>
    <n v="2823.28"/>
    <n v="1986.42"/>
    <n v="2480.6999999999998"/>
    <n v="1868.42"/>
    <n v="2473.7399999999998"/>
    <n v="2888"/>
    <n v="1373.28"/>
    <n v="2367.56"/>
    <n v="2380.4"/>
    <n v="2261.4"/>
    <n v="2067.44"/>
    <n v="2395.02"/>
    <n v="3026.42"/>
    <n v="2276.94"/>
    <n v="2765.86"/>
    <n v="1751.16"/>
    <n v="2378.42"/>
    <n v="2368.92"/>
    <n v="2460.7199999999998"/>
    <n v="2017.96"/>
    <m/>
    <s v=""/>
    <s v=""/>
    <s v=""/>
    <s v=""/>
    <s v=""/>
    <s v=""/>
    <s v=""/>
    <s v=""/>
  </r>
  <r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38.68"/>
    <n v="2152.54"/>
    <n v="2501.5"/>
    <n v="2245.1999999999998"/>
    <n v="2601.66"/>
    <n v="1658.58"/>
    <n v="2218.62"/>
    <n v="2349.1"/>
    <n v="2301.02"/>
    <n v="0"/>
    <n v="9.9"/>
    <n v="9.9"/>
    <n v="0"/>
    <m/>
    <s v=""/>
    <s v=""/>
    <s v=""/>
    <s v=""/>
    <s v=""/>
    <s v=""/>
    <s v=""/>
    <s v=""/>
  </r>
  <r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15.46"/>
    <n v="2552"/>
    <n v="2534.3200000000002"/>
    <n v="1627.5"/>
    <m/>
    <s v=""/>
    <s v=""/>
    <s v=""/>
    <s v=""/>
    <s v=""/>
    <s v=""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n v="109"/>
    <n v="285"/>
    <n v="310"/>
    <n v="320"/>
    <n v="405"/>
    <n v="339"/>
    <n v="402"/>
    <n v="518"/>
    <n v="491"/>
    <n v="567"/>
    <n v="603"/>
    <n v="599"/>
    <n v="615"/>
    <n v="719"/>
    <n v="675"/>
    <n v="632"/>
    <n v="718"/>
    <n v="709"/>
    <n v="568"/>
    <n v="828"/>
    <n v="739"/>
    <n v="786"/>
    <n v="766"/>
    <n v="732"/>
    <n v="725"/>
    <n v="771"/>
    <n v="710"/>
    <n v="801"/>
    <n v="803"/>
    <n v="651"/>
    <n v="704"/>
    <n v="689"/>
    <n v="38"/>
    <s v=""/>
    <s v=""/>
    <s v=""/>
    <s v=""/>
    <s v=""/>
    <s v=""/>
    <s v=""/>
    <s v=""/>
  </r>
  <r>
    <x v="1"/>
    <n v="9"/>
    <n v="36"/>
    <n v="57"/>
    <n v="42"/>
    <n v="49"/>
    <n v="63"/>
    <n v="54"/>
    <n v="72"/>
    <n v="65"/>
    <n v="88"/>
    <n v="87"/>
    <n v="79"/>
    <n v="68"/>
    <n v="80"/>
    <n v="85"/>
    <n v="77"/>
    <n v="67"/>
    <n v="81"/>
    <n v="73"/>
    <n v="81"/>
    <n v="98"/>
    <n v="85"/>
    <n v="96"/>
    <n v="73"/>
    <n v="63"/>
    <n v="68"/>
    <n v="74"/>
    <n v="102"/>
    <n v="79"/>
    <n v="87"/>
    <n v="68"/>
    <n v="77"/>
    <n v="7"/>
    <s v=""/>
    <s v=""/>
    <s v=""/>
    <s v=""/>
    <s v=""/>
    <s v=""/>
    <s v=""/>
    <s v=""/>
  </r>
  <r>
    <x v="2"/>
    <n v="28"/>
    <n v="43"/>
    <n v="51"/>
    <n v="56"/>
    <n v="73"/>
    <n v="60"/>
    <n v="87"/>
    <n v="84"/>
    <n v="84"/>
    <n v="90"/>
    <n v="126"/>
    <n v="72"/>
    <n v="73"/>
    <n v="117"/>
    <n v="91"/>
    <n v="91"/>
    <n v="94"/>
    <n v="115"/>
    <n v="65"/>
    <n v="112"/>
    <n v="128"/>
    <n v="106"/>
    <n v="132"/>
    <n v="107"/>
    <n v="78"/>
    <n v="94"/>
    <n v="76"/>
    <n v="83"/>
    <n v="99"/>
    <n v="84"/>
    <n v="92"/>
    <n v="93"/>
    <n v="3"/>
    <s v=""/>
    <s v=""/>
    <s v=""/>
    <s v=""/>
    <s v=""/>
    <s v=""/>
    <s v=""/>
    <s v=""/>
  </r>
  <r>
    <x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6"/>
    <n v="1422.1"/>
    <n v="3668.24"/>
    <n v="4058.85"/>
    <n v="3955.06"/>
    <n v="5532.64"/>
    <n v="5180.53"/>
    <n v="5641.52"/>
    <n v="6614.5"/>
    <n v="6211.32"/>
    <n v="7026.89"/>
    <n v="7565.66"/>
    <n v="7086.76"/>
    <n v="7228.73"/>
    <n v="8719.94"/>
    <n v="8122.34"/>
    <n v="7529.16"/>
    <n v="8534.7099999999991"/>
    <n v="9222.7800000000007"/>
    <n v="7190.76"/>
    <n v="10720.02"/>
    <n v="9953.1"/>
    <n v="9843.92"/>
    <n v="10254.66"/>
    <n v="9242.7999999999993"/>
    <n v="9222.6"/>
    <n v="9587.32"/>
    <n v="8947.08"/>
    <n v="9921.86"/>
    <n v="10039.24"/>
    <n v="9658.09"/>
    <n v="9997.14"/>
    <n v="10815.38"/>
    <n v="568.62"/>
    <s v=""/>
    <s v=""/>
    <s v=""/>
    <s v=""/>
    <s v=""/>
    <s v=""/>
    <s v=""/>
    <s v=""/>
  </r>
  <r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6"/>
    <n v="7"/>
    <n v="4"/>
    <n v="2"/>
    <n v="1"/>
    <n v="1"/>
    <n v="0"/>
    <n v="2"/>
    <n v="0"/>
    <n v="1"/>
    <n v="3"/>
    <n v="14"/>
    <n v="19"/>
    <n v="1"/>
    <s v=""/>
    <s v=""/>
    <s v=""/>
    <s v=""/>
    <s v=""/>
    <s v=""/>
    <s v=""/>
    <s v=""/>
  </r>
  <r>
    <x v="8"/>
    <n v="7"/>
    <n v="11"/>
    <n v="13"/>
    <n v="20"/>
    <n v="13"/>
    <n v="15"/>
    <n v="19"/>
    <n v="33"/>
    <n v="31"/>
    <n v="29"/>
    <n v="19"/>
    <n v="20"/>
    <n v="21"/>
    <n v="25"/>
    <n v="26"/>
    <n v="23"/>
    <n v="25"/>
    <n v="24"/>
    <n v="20"/>
    <n v="29"/>
    <n v="21"/>
    <n v="26"/>
    <n v="33"/>
    <n v="19"/>
    <n v="17"/>
    <n v="14"/>
    <n v="10"/>
    <n v="16"/>
    <n v="17"/>
    <n v="20"/>
    <n v="18"/>
    <n v="8"/>
    <n v="0"/>
    <s v=""/>
    <s v=""/>
    <s v=""/>
    <s v=""/>
    <s v=""/>
    <s v=""/>
    <s v=""/>
    <s v=""/>
  </r>
  <r>
    <x v="9"/>
    <n v="0"/>
    <n v="0"/>
    <n v="0"/>
    <n v="0"/>
    <n v="0"/>
    <n v="0"/>
    <n v="0"/>
    <n v="11"/>
    <n v="14"/>
    <n v="13"/>
    <n v="10"/>
    <n v="11"/>
    <n v="7"/>
    <n v="10"/>
    <n v="23"/>
    <n v="59"/>
    <n v="124"/>
    <n v="145"/>
    <n v="138"/>
    <n v="112"/>
    <n v="37"/>
    <n v="33"/>
    <n v="38"/>
    <n v="26"/>
    <n v="12"/>
    <n v="25"/>
    <n v="16"/>
    <n v="11"/>
    <n v="20"/>
    <n v="60"/>
    <n v="19"/>
    <n v="28"/>
    <n v="2"/>
    <s v=""/>
    <s v=""/>
    <s v=""/>
    <s v=""/>
    <s v=""/>
    <s v=""/>
    <s v=""/>
    <s v=""/>
  </r>
  <r>
    <x v="10"/>
    <n v="0"/>
    <n v="0"/>
    <n v="0"/>
    <n v="0"/>
    <n v="0"/>
    <n v="0"/>
    <n v="0"/>
    <n v="0"/>
    <n v="0"/>
    <n v="0"/>
    <n v="0"/>
    <n v="0"/>
    <n v="0"/>
    <n v="0"/>
    <n v="1"/>
    <n v="0"/>
    <n v="0"/>
    <n v="24"/>
    <n v="14"/>
    <n v="35"/>
    <n v="36"/>
    <n v="34"/>
    <n v="35"/>
    <n v="31"/>
    <n v="33"/>
    <n v="35"/>
    <n v="38"/>
    <n v="32"/>
    <n v="38"/>
    <n v="21"/>
    <n v="31"/>
    <n v="29"/>
    <n v="1"/>
    <s v=""/>
    <s v=""/>
    <s v=""/>
    <s v=""/>
    <s v=""/>
    <s v=""/>
    <s v=""/>
    <s v=""/>
  </r>
  <r>
    <x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"/>
    <n v="159"/>
    <n v="157"/>
    <n v="159"/>
    <n v="154"/>
    <n v="193"/>
    <n v="177"/>
    <n v="181"/>
    <n v="173"/>
    <n v="176"/>
    <n v="91"/>
    <n v="145"/>
    <n v="162"/>
    <n v="10"/>
    <s v=""/>
    <s v=""/>
    <s v=""/>
    <s v=""/>
    <s v=""/>
    <s v="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032F3C-CD96-47CD-BD8A-99D735D09228}" name="TablaDinámica1" cacheId="3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A16:C58" firstHeaderRow="1" firstDataRow="2" firstDataCol="1"/>
  <pivotFields count="42">
    <pivotField axis="axisCol" showAll="0">
      <items count="13">
        <item h="1" x="0"/>
        <item h="1" x="1"/>
        <item h="1" x="2"/>
        <item h="1" x="6"/>
        <item h="1" x="3"/>
        <item h="1" x="4"/>
        <item h="1" x="5"/>
        <item h="1" x="7"/>
        <item x="8"/>
        <item h="1" x="9"/>
        <item h="1" x="10"/>
        <item h="1"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0"/>
  </colFields>
  <colItems count="2">
    <i>
      <x v="8"/>
    </i>
    <i t="grand">
      <x/>
    </i>
  </colItems>
  <dataFields count="41">
    <dataField name="Suma de Agosto 2016" fld="1" baseField="0" baseItem="0"/>
    <dataField name="Suma de Septiembre 2016" fld="2" baseField="0" baseItem="0"/>
    <dataField name="Suma de Octubre 2016" fld="3" baseField="0" baseItem="0"/>
    <dataField name="Suma de Noviembre 2016" fld="4" baseField="0" baseItem="0"/>
    <dataField name="Suma de Diciembre 2016" fld="5" baseField="0" baseItem="0"/>
    <dataField name="Suma de Enero 2017" fld="6" baseField="0" baseItem="0"/>
    <dataField name="Suma de Febrero 2017" fld="7" baseField="0" baseItem="0"/>
    <dataField name="Suma de Marzo 2017" fld="8" baseField="0" baseItem="0"/>
    <dataField name="Suma de Abril 2017" fld="9" baseField="0" baseItem="0"/>
    <dataField name="Suma de Mayo 2017" fld="10" baseField="0" baseItem="0"/>
    <dataField name="Suma de Junio 2017" fld="11" baseField="0" baseItem="0"/>
    <dataField name="Suma de Julio 2017" fld="12" baseField="0" baseItem="0"/>
    <dataField name="Suma de Agosto 2017" fld="13" baseField="0" baseItem="0"/>
    <dataField name="Suma de Septiembre 2017" fld="14" baseField="0" baseItem="0"/>
    <dataField name="Suma de Octubre 2017" fld="15" baseField="0" baseItem="0"/>
    <dataField name="Suma de Noviembre 2017" fld="16" baseField="0" baseItem="0"/>
    <dataField name="Suma de Diciembre 2017" fld="17" baseField="0" baseItem="0"/>
    <dataField name="Suma de Enero 2018" fld="18" baseField="0" baseItem="0"/>
    <dataField name="Suma de Febrero 2018" fld="19" baseField="0" baseItem="0"/>
    <dataField name="Suma de Marzo 2018" fld="20" baseField="0" baseItem="0"/>
    <dataField name="Suma de Abril 2018" fld="21" baseField="0" baseItem="0"/>
    <dataField name="Suma de Mayo 2018" fld="22" baseField="0" baseItem="0"/>
    <dataField name="Suma de Junio 2018" fld="23" baseField="0" baseItem="0"/>
    <dataField name="Suma de Julio 2018" fld="24" baseField="0" baseItem="0"/>
    <dataField name="Suma de Agosto 2018" fld="25" baseField="0" baseItem="0"/>
    <dataField name="Suma de Septiembre 2018" fld="26" baseField="0" baseItem="0"/>
    <dataField name="Suma de Octubre 2018" fld="27" baseField="0" baseItem="0"/>
    <dataField name="Suma de Noviembre 2018" fld="28" baseField="0" baseItem="0"/>
    <dataField name="Suma de Diciembre 2018" fld="29" baseField="0" baseItem="0"/>
    <dataField name="Suma de Enero 2019" fld="30" baseField="0" baseItem="0"/>
    <dataField name="Suma de Febrero 2019" fld="31" baseField="0" baseItem="0"/>
    <dataField name="Suma de Marzo 2019" fld="32" baseField="0" baseItem="0"/>
    <dataField name="Suma de Abril 2019" fld="33" baseField="0" baseItem="0"/>
    <dataField name="Suma de Mayo 2019" fld="34" baseField="0" baseItem="0"/>
    <dataField name="Suma de Junio 2019" fld="35" baseField="0" baseItem="0"/>
    <dataField name="Suma de Julio 2019" fld="36" baseField="0" baseItem="0"/>
    <dataField name="Suma de Agosto 2019" fld="37" baseField="0" baseItem="0"/>
    <dataField name="Suma de Septiembre 2019" fld="38" baseField="0" baseItem="0"/>
    <dataField name="Suma de Octubre 2019" fld="39" baseField="0" baseItem="0"/>
    <dataField name="Suma de Noviembre 2019" fld="40" baseField="0" baseItem="0"/>
    <dataField name="Suma de Diciembre 2019" fld="41" baseField="0" baseItem="0"/>
  </dataFields>
  <chartFormats count="50">
    <chartFormat chart="4" format="8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84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85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" format="86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4" format="87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4" format="88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4" format="89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4" format="90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4" format="91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4" format="92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4" format="93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4" format="94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4" format="95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4" format="96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4" format="97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4" format="98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4" format="99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4" format="100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4" format="101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4" format="102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4" format="103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4" format="104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4" format="105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4" format="106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4" format="107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4" format="108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4" format="109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4" format="110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4" format="111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4" format="112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4" format="113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4" format="114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4" format="115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4" format="116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4" format="117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4" format="118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4" format="119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4" format="120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4" format="121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4" format="122" series="1">
      <pivotArea type="data" outline="0" fieldPosition="0">
        <references count="1">
          <reference field="4294967294" count="1" selected="0">
            <x v="40"/>
          </reference>
        </references>
      </pivotArea>
    </chartFormat>
    <chartFormat chart="4" format="1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" format="1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" format="1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" format="1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4" format="1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4" format="1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" format="1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4" format="1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4" format="1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16E66A-6BFF-4D01-A9E5-2E3A85536E47}" name="TablaDinámica1" cacheId="2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2:C55" firstHeaderRow="1" firstDataRow="2" firstDataCol="1"/>
  <pivotFields count="42">
    <pivotField axis="axisCol" showAll="0">
      <items count="7">
        <item h="1" x="3"/>
        <item h="1" x="2"/>
        <item x="5"/>
        <item h="1" x="1"/>
        <item h="1" x="4"/>
        <item h="1" x="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-2"/>
  </rowFields>
  <rowItems count="3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</rowItems>
  <colFields count="1">
    <field x="0"/>
  </colFields>
  <colItems count="2">
    <i>
      <x v="2"/>
    </i>
    <i t="grand">
      <x/>
    </i>
  </colItems>
  <dataFields count="32">
    <dataField name="Suma de Agosto 2016" fld="1" baseField="0" baseItem="0"/>
    <dataField name="Suma de Septiembre 2016" fld="2" baseField="0" baseItem="0"/>
    <dataField name="Suma de Octubre 2016" fld="3" baseField="0" baseItem="0"/>
    <dataField name="Suma de Noviembre 2016" fld="4" baseField="0" baseItem="0"/>
    <dataField name="Suma de Diciembre 2016" fld="5" baseField="0" baseItem="0"/>
    <dataField name="Suma de Enero 2017" fld="6" baseField="0" baseItem="0"/>
    <dataField name="Suma de Febrero 2017" fld="7" baseField="0" baseItem="0"/>
    <dataField name="Suma de Marzo 2017" fld="8" baseField="0" baseItem="0"/>
    <dataField name="Suma de Abril 2017" fld="9" baseField="0" baseItem="0"/>
    <dataField name="Suma de Mayo 2017" fld="10" baseField="0" baseItem="0"/>
    <dataField name="Suma de Junio 2017" fld="11" baseField="0" baseItem="0"/>
    <dataField name="Suma de Julio 2017" fld="12" baseField="0" baseItem="0"/>
    <dataField name="Suma de Agosto 2017" fld="13" baseField="0" baseItem="0"/>
    <dataField name="Suma de Septiembre 2017" fld="14" baseField="0" baseItem="0"/>
    <dataField name="Suma de Octubre 2017" fld="15" baseField="0" baseItem="0"/>
    <dataField name="Suma de Noviembre 2017" fld="16" baseField="0" baseItem="0"/>
    <dataField name="Suma de Diciembre 2017" fld="17" baseField="0" baseItem="0"/>
    <dataField name="Suma de Enero 2018" fld="18" baseField="0" baseItem="0"/>
    <dataField name="Suma de Febrero 2018" fld="19" baseField="0" baseItem="0"/>
    <dataField name="Suma de Marzo 2018" fld="20" baseField="0" baseItem="0"/>
    <dataField name="Suma de Abril 2018" fld="21" baseField="0" baseItem="0"/>
    <dataField name="Suma de Mayo 2018" fld="22" baseField="0" baseItem="0"/>
    <dataField name="Suma de Junio 2018" fld="23" baseField="0" baseItem="0"/>
    <dataField name="Suma de Julio 2018" fld="24" baseField="0" baseItem="0"/>
    <dataField name="Suma de Agosto 2018" fld="25" baseField="0" baseItem="0"/>
    <dataField name="Suma de Septiembre 2018" fld="26" baseField="0" baseItem="0"/>
    <dataField name="Suma de Octubre 2018" fld="27" baseField="0" baseItem="0"/>
    <dataField name="Suma de Noviembre 2018" fld="28" baseField="0" baseItem="0"/>
    <dataField name="Suma de Diciembre 2018" fld="29" baseField="0" baseItem="0"/>
    <dataField name="Suma de Enero 2019" fld="30" baseField="0" baseItem="0"/>
    <dataField name="Suma de Febrero 2019" fld="31" baseField="0" baseItem="0"/>
    <dataField name="Suma de Marzo 2019" fld="32" baseField="0" baseItem="0"/>
  </dataFields>
  <chartFormats count="6">
    <chartFormat chart="3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cepto" xr10:uid="{538635A1-36EA-4CF0-9275-5FFD23533A62}" sourceName="concepto">
  <pivotTables>
    <pivotTable tabId="15" name="TablaDinámica1"/>
  </pivotTables>
  <data>
    <tabular pivotCacheId="2094931636">
      <items count="12">
        <i x="0"/>
        <i x="1"/>
        <i x="2"/>
        <i x="7"/>
        <i x="8" s="1"/>
        <i x="9"/>
        <i x="10"/>
        <i x="11"/>
        <i x="5"/>
        <i x="6"/>
        <i x="3"/>
        <i x="4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cepto1" xr10:uid="{FF87EA2B-2290-4114-B18A-D81063EE6F81}" sourceName="concepto">
  <pivotTables>
    <pivotTable tabId="17" name="TablaDinámica1"/>
  </pivotTables>
  <data>
    <tabular pivotCacheId="1046405899">
      <items count="6">
        <i x="3"/>
        <i x="2"/>
        <i x="5" s="1"/>
        <i x="1"/>
        <i x="4"/>
        <i x="0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ncepto" xr10:uid="{EF5E99A3-C353-40EC-82D0-0D5A3115728B}" cache="SegmentaciónDeDatos_concepto" caption="concepto" style="SlicerStyleDark1" rowHeight="241300"/>
  <slicer name="concepto 1" xr10:uid="{BE4FF4C6-F56D-4281-9161-40F05945641C}" cache="SegmentaciónDeDatos_concepto1" caption="concepto" style="SlicerStyleDark1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07/relationships/slicer" Target="../slicers/slicer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52"/>
  <sheetViews>
    <sheetView showGridLines="0" zoomScale="90" zoomScaleNormal="90" workbookViewId="0">
      <selection activeCell="K7" sqref="K7:M7"/>
    </sheetView>
  </sheetViews>
  <sheetFormatPr baseColWidth="10" defaultRowHeight="14.4"/>
  <cols>
    <col min="5" max="5" width="8.77734375" customWidth="1"/>
    <col min="6" max="6" width="16.33203125" customWidth="1"/>
    <col min="7" max="7" width="10" bestFit="1" customWidth="1"/>
    <col min="8" max="8" width="10.33203125" bestFit="1" customWidth="1"/>
    <col min="9" max="9" width="2.77734375" customWidth="1"/>
    <col min="10" max="10" width="10" bestFit="1" customWidth="1"/>
    <col min="11" max="11" width="6.21875" bestFit="1" customWidth="1"/>
    <col min="12" max="12" width="10.5546875" bestFit="1" customWidth="1"/>
    <col min="13" max="13" width="6.88671875" bestFit="1" customWidth="1"/>
    <col min="14" max="14" width="3" customWidth="1"/>
    <col min="15" max="15" width="12.6640625" bestFit="1" customWidth="1"/>
    <col min="16" max="16" width="7.5546875" bestFit="1" customWidth="1"/>
    <col min="17" max="17" width="10" bestFit="1" customWidth="1"/>
    <col min="18" max="18" width="7.109375" customWidth="1"/>
    <col min="23" max="23" width="6.77734375" customWidth="1"/>
  </cols>
  <sheetData>
    <row r="1" spans="1:23" ht="37.5" customHeight="1">
      <c r="A1" s="158" t="s">
        <v>339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</row>
    <row r="2" spans="1:23" ht="25.05" customHeigh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</row>
    <row r="3" spans="1:23" ht="16.95" customHeight="1"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12" customHeight="1"/>
    <row r="5" spans="1:23" ht="14.55" customHeight="1">
      <c r="F5" s="164" t="str">
        <f>CONCATENATE("Ventas totales ",G9)</f>
        <v>Ventas totales Abril</v>
      </c>
      <c r="G5" s="164"/>
      <c r="H5" s="164"/>
      <c r="O5" s="164" t="str">
        <f>CONCATENATE("Ventas acumuladas ")</f>
        <v xml:space="preserve">Ventas acumuladas </v>
      </c>
      <c r="P5" s="164"/>
      <c r="Q5" s="164"/>
      <c r="R5" s="164"/>
    </row>
    <row r="6" spans="1:23" ht="15" customHeight="1" thickBot="1">
      <c r="F6" s="162"/>
      <c r="G6" s="163"/>
      <c r="H6" s="163"/>
    </row>
    <row r="7" spans="1:23" ht="28.5" customHeight="1" thickBot="1">
      <c r="F7" s="162"/>
      <c r="G7" s="163"/>
      <c r="H7" s="163"/>
      <c r="J7" s="37" t="s">
        <v>31</v>
      </c>
      <c r="K7" s="159" t="s">
        <v>4</v>
      </c>
      <c r="L7" s="160"/>
      <c r="M7" s="161"/>
    </row>
    <row r="8" spans="1:23" ht="15" thickBot="1"/>
    <row r="9" spans="1:23" ht="15" thickBot="1">
      <c r="G9" s="25" t="str">
        <f>K7</f>
        <v>Abril</v>
      </c>
      <c r="H9" s="65" t="s">
        <v>47</v>
      </c>
      <c r="J9" s="25" t="str">
        <f>CONCATENATE(G9," ","18")</f>
        <v>Abril 18</v>
      </c>
      <c r="K9" s="62" t="s">
        <v>46</v>
      </c>
      <c r="L9" s="62" t="s">
        <v>48</v>
      </c>
      <c r="M9" s="65" t="s">
        <v>46</v>
      </c>
      <c r="O9" s="25" t="str">
        <f>CONCATENATE(G9," ","BG")</f>
        <v>Abril BG</v>
      </c>
      <c r="P9" s="62" t="s">
        <v>46</v>
      </c>
      <c r="Q9" s="62" t="s">
        <v>49</v>
      </c>
      <c r="R9" s="65" t="s">
        <v>46</v>
      </c>
    </row>
    <row r="10" spans="1:23" ht="15" thickBot="1">
      <c r="F10" s="60" t="s">
        <v>23</v>
      </c>
      <c r="G10" s="66">
        <f>VLOOKUP($F$10,'Cta Resultados'!P3:AB3,MATCH('Análisis Datos'!$G$9,'Cta Resultados'!P2:AB2,0),0)</f>
        <v>11400</v>
      </c>
      <c r="H10" s="67">
        <f>SUMPRODUCT('Cta Resultados'!$Q$1:$AB$1,'Cta Resultados'!Q3:AB3)</f>
        <v>44300</v>
      </c>
      <c r="J10" s="66">
        <f>VLOOKUP($F$10,'Cta Resultados'!A3:N3,MATCH('Análisis Datos'!$G$9,'Cta Resultados'!A2:N2,0),0)</f>
        <v>9953.1</v>
      </c>
      <c r="K10" s="64">
        <f>G10/J10-1</f>
        <v>0.14537179371251163</v>
      </c>
      <c r="L10" s="69">
        <f>SUMPRODUCT('Cta Resultados'!$Q$1:$AB$1,'Cta Resultados'!B3:M3)</f>
        <v>37086.660000000003</v>
      </c>
      <c r="M10" s="63">
        <f>H10/L10-1</f>
        <v>0.19449958556526781</v>
      </c>
      <c r="O10" s="61">
        <f ca="1">VLOOKUP($F$10,'Cta Resultados'!AE3:AR3,MATCH('Análisis Datos'!$G$9,'Cta Resultados'!AE2:AR2,0),0)</f>
        <v>11247.003000000001</v>
      </c>
      <c r="P10" s="64">
        <f ca="1">IFERROR(H10/O10-1,"")</f>
        <v>2.938827081312239</v>
      </c>
      <c r="Q10" s="69">
        <f ca="1">SUMPRODUCT('Cta Resultados'!$Q$1:$AB$1,'Cta Resultados'!AF3:AQ3)</f>
        <v>41524.042200000004</v>
      </c>
      <c r="R10" s="63">
        <f ca="1">IFERROR(J10/Q10-1,"")</f>
        <v>-0.760305127519594</v>
      </c>
    </row>
    <row r="11" spans="1:23" ht="6.45" customHeight="1" thickBot="1">
      <c r="F11" s="3"/>
      <c r="G11" s="68"/>
      <c r="H11" s="68"/>
      <c r="J11" s="68"/>
      <c r="K11" s="1"/>
      <c r="L11" s="68"/>
      <c r="M11" s="1"/>
      <c r="O11" s="1"/>
      <c r="P11" s="1"/>
      <c r="Q11" s="68"/>
      <c r="R11" s="1"/>
    </row>
    <row r="12" spans="1:23" ht="15" thickBot="1">
      <c r="F12" s="60" t="s">
        <v>32</v>
      </c>
      <c r="G12" s="66">
        <f>VLOOKUP($F$12,'Cta Resultados'!P8:AB8,MATCH('Análisis Datos'!$G$9,'Cta Resultados'!P2:AB2,0),0)</f>
        <v>5950</v>
      </c>
      <c r="H12" s="67">
        <f>SUMPRODUCT('Cta Resultados'!$Q$1:$AB$1,'Cta Resultados'!Q8:AB8)</f>
        <v>22468.46</v>
      </c>
      <c r="J12" s="66">
        <f>VLOOKUP($F$12,'Cta Resultados'!A8:N8,MATCH('Análisis Datos'!$G$9,'Cta Resultados'!A2:N2,0),0)</f>
        <v>5028</v>
      </c>
      <c r="K12" s="64">
        <f>G12/J12-1</f>
        <v>0.1833731105807479</v>
      </c>
      <c r="L12" s="69">
        <f>SUMPRODUCT('Cta Resultados'!$Q$1:$AB$1,'Cta Resultados'!B8:M8)</f>
        <v>17410</v>
      </c>
      <c r="M12" s="63">
        <f>H12/L12-1</f>
        <v>0.29054910970706493</v>
      </c>
      <c r="O12" s="61">
        <f ca="1">VLOOKUP($F$12,'Cta Resultados'!AE8:AR8,MATCH('Análisis Datos'!$G$9,'Cta Resultados'!AE2:AR2,0),0)</f>
        <v>5229.12</v>
      </c>
      <c r="P12" s="64">
        <f ca="1">IFERROR(H12/O12-1,"")</f>
        <v>3.2967956367419378</v>
      </c>
      <c r="Q12" s="69">
        <f ca="1">SUMPRODUCT('Cta Resultados'!$Q$1:$AB$1,'Cta Resultados'!AF8:AQ8)</f>
        <v>18104.93</v>
      </c>
      <c r="R12" s="63">
        <f ca="1">IFERROR(J12/Q12-1,"")</f>
        <v>-0.72228558740630322</v>
      </c>
    </row>
    <row r="13" spans="1:23" ht="6.45" customHeight="1" thickBot="1">
      <c r="F13" s="3"/>
      <c r="G13" s="68"/>
      <c r="H13" s="68"/>
      <c r="J13" s="68"/>
      <c r="K13" s="1"/>
      <c r="L13" s="68"/>
      <c r="M13" s="1"/>
      <c r="O13" s="1"/>
      <c r="P13" s="1"/>
      <c r="Q13" s="68"/>
      <c r="R13" s="1"/>
    </row>
    <row r="14" spans="1:23" ht="15" thickBot="1">
      <c r="F14" s="60" t="s">
        <v>25</v>
      </c>
      <c r="G14" s="66">
        <f>VLOOKUP($F$14,'Cta Resultados'!P11:AB11,MATCH('Análisis Datos'!$G$9,'Cta Resultados'!P2:AB2,0),0)</f>
        <v>2589.1966666666667</v>
      </c>
      <c r="H14" s="67">
        <f>SUMPRODUCT('Cta Resultados'!Q11:AB11,'Cta Resultados'!$Q$1:$AB$1)</f>
        <v>9825.3966666666674</v>
      </c>
      <c r="J14" s="66">
        <f>VLOOKUP($F$14,'Cta Resultados'!A11:N11,MATCH('Análisis Datos'!$G$9,'Cta Resultados'!A2:N2,0),0)</f>
        <v>1925.4166666666667</v>
      </c>
      <c r="K14" s="64">
        <f>G14/J14-1</f>
        <v>0.34474615884007798</v>
      </c>
      <c r="L14" s="69">
        <f>SUMPRODUCT('Cta Resultados'!B11:M11,'Cta Resultados'!$Q$1:$AB$1)</f>
        <v>7592.666666666667</v>
      </c>
      <c r="M14" s="63">
        <f>H14/L14-1</f>
        <v>0.29406400913161823</v>
      </c>
      <c r="O14" s="61">
        <f ca="1">VLOOKUP($F$14,'Cta Resultados'!AE11:AR11,MATCH('Análisis Datos'!$G$9,'Cta Resultados'!AE2:AR2,0),0)</f>
        <v>1974.9874999999997</v>
      </c>
      <c r="P14" s="64">
        <f ca="1">IFERROR(H14/O14-1,"")</f>
        <v>3.9749158749949904</v>
      </c>
      <c r="Q14" s="69">
        <f ca="1">SUMPRODUCT('Cta Resultados'!AF11:AQ11,'Cta Resultados'!$Q$1:$AB$1)</f>
        <v>7782.501666666667</v>
      </c>
      <c r="R14" s="63">
        <f ca="1">IFERROR(J14/Q14-1,"")</f>
        <v>-0.75259669073847502</v>
      </c>
    </row>
    <row r="15" spans="1:23" ht="6.45" customHeight="1" thickBot="1">
      <c r="G15" s="68"/>
      <c r="H15" s="68"/>
      <c r="J15" s="68"/>
      <c r="K15" s="1"/>
      <c r="L15" s="68"/>
      <c r="M15" s="1"/>
      <c r="O15" s="1"/>
      <c r="P15" s="1"/>
      <c r="Q15" s="68"/>
      <c r="R15" s="1"/>
    </row>
    <row r="16" spans="1:23" ht="15" thickBot="1">
      <c r="F16" s="60" t="s">
        <v>30</v>
      </c>
      <c r="G16" s="66">
        <f>VLOOKUP("Resultado Neto antes de I.S.",'Cta Resultados'!P31:AB31,MATCH('Análisis Datos'!$G$9,'Cta Resultados'!P2:AB2,0),0)</f>
        <v>-1501.4966666666669</v>
      </c>
      <c r="H16" s="67">
        <f>SUMPRODUCT('Cta Resultados'!Q31:AB31,'Cta Resultados'!$Q$1:$AB$1)</f>
        <v>2111.9433333333327</v>
      </c>
      <c r="J16" s="66">
        <f>VLOOKUP("Resultado Neto antes de I.S.",'Cta Resultados'!A31:N31,MATCH('Análisis Datos'!$G$9,'Cta Resultados'!A2:N2,0),0)</f>
        <v>-1332.3166666666666</v>
      </c>
      <c r="K16" s="64">
        <f>G16/J16-1</f>
        <v>0.12698182364052601</v>
      </c>
      <c r="L16" s="69">
        <f>SUMPRODUCT('Cta Resultados'!B31:M31,'Cta Resultados'!$Q$1:$AB$1)</f>
        <v>2565.9933333333338</v>
      </c>
      <c r="M16" s="63">
        <f>H16/L16-1</f>
        <v>-0.17694901779427885</v>
      </c>
      <c r="O16" s="61">
        <f ca="1">VLOOKUP("Resultado Neto antes de I.S.",'Cta Resultados'!AE31:AR31,MATCH('Análisis Datos'!$G$9,'Cta Resultados'!AE2:AR2,0),0)</f>
        <v>-477.60449999999901</v>
      </c>
      <c r="P16" s="64">
        <f ca="1">IFERROR(H16/O16-1,"")</f>
        <v>-5.421950239860255</v>
      </c>
      <c r="Q16" s="69">
        <f ca="1">SUMPRODUCT('Cta Resultados'!AF31:AQ31,'Cta Resultados'!$Q$1:$AB$1)</f>
        <v>5755.1105333333344</v>
      </c>
      <c r="R16" s="63">
        <f ca="1">IFERROR(J16/Q16-1,"")</f>
        <v>-1.2315014905360984</v>
      </c>
    </row>
    <row r="47" spans="1:2">
      <c r="A47" t="s">
        <v>420</v>
      </c>
      <c r="B47" t="s">
        <v>427</v>
      </c>
    </row>
    <row r="48" spans="1:2">
      <c r="A48" t="e">
        <f>#REF!</f>
        <v>#REF!</v>
      </c>
      <c r="B48" t="e">
        <f>#REF!</f>
        <v>#REF!</v>
      </c>
    </row>
    <row r="49" spans="1:2">
      <c r="A49" t="e">
        <f>#REF!</f>
        <v>#REF!</v>
      </c>
      <c r="B49" t="e">
        <f>#REF!</f>
        <v>#REF!</v>
      </c>
    </row>
    <row r="50" spans="1:2">
      <c r="A50" t="e">
        <f>#REF!</f>
        <v>#REF!</v>
      </c>
      <c r="B50" t="e">
        <f>#REF!</f>
        <v>#REF!</v>
      </c>
    </row>
    <row r="51" spans="1:2">
      <c r="A51" t="e">
        <f>#REF!</f>
        <v>#REF!</v>
      </c>
      <c r="B51" t="e">
        <f>#REF!</f>
        <v>#REF!</v>
      </c>
    </row>
    <row r="52" spans="1:2">
      <c r="A52" t="e">
        <f>#REF!</f>
        <v>#REF!</v>
      </c>
      <c r="B52" t="e">
        <f>#REF!</f>
        <v>#REF!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">
    <cfRule type="cellIs" dxfId="53" priority="67" operator="greaterThan">
      <formula>20</formula>
    </cfRule>
    <cfRule type="cellIs" dxfId="52" priority="68" operator="between">
      <formula>0</formula>
      <formula>20</formula>
    </cfRule>
    <cfRule type="cellIs" dxfId="51" priority="69" operator="lessThan">
      <formula>0</formula>
    </cfRule>
  </conditionalFormatting>
  <conditionalFormatting sqref="K12">
    <cfRule type="cellIs" dxfId="50" priority="64" operator="greaterThan">
      <formula>20</formula>
    </cfRule>
    <cfRule type="cellIs" dxfId="49" priority="65" operator="between">
      <formula>0</formula>
      <formula>20</formula>
    </cfRule>
    <cfRule type="cellIs" dxfId="48" priority="66" operator="lessThan">
      <formula>0</formula>
    </cfRule>
  </conditionalFormatting>
  <conditionalFormatting sqref="K14">
    <cfRule type="cellIs" dxfId="47" priority="61" operator="greaterThan">
      <formula>20%</formula>
    </cfRule>
    <cfRule type="cellIs" dxfId="46" priority="62" operator="between">
      <formula>0</formula>
      <formula>20</formula>
    </cfRule>
    <cfRule type="cellIs" dxfId="45" priority="63" operator="lessThan">
      <formula>0</formula>
    </cfRule>
  </conditionalFormatting>
  <conditionalFormatting sqref="K16">
    <cfRule type="cellIs" dxfId="44" priority="58" operator="greaterThan">
      <formula>20</formula>
    </cfRule>
    <cfRule type="cellIs" dxfId="43" priority="59" operator="between">
      <formula>0</formula>
      <formula>20</formula>
    </cfRule>
    <cfRule type="cellIs" dxfId="42" priority="60" operator="lessThan">
      <formula>0</formula>
    </cfRule>
  </conditionalFormatting>
  <conditionalFormatting sqref="M10">
    <cfRule type="cellIs" dxfId="41" priority="55" operator="greaterThan">
      <formula>20</formula>
    </cfRule>
    <cfRule type="cellIs" dxfId="40" priority="56" operator="between">
      <formula>0</formula>
      <formula>20</formula>
    </cfRule>
    <cfRule type="cellIs" dxfId="39" priority="57" operator="lessThan">
      <formula>0</formula>
    </cfRule>
  </conditionalFormatting>
  <conditionalFormatting sqref="M12">
    <cfRule type="cellIs" dxfId="38" priority="52" operator="greaterThan">
      <formula>20</formula>
    </cfRule>
    <cfRule type="cellIs" dxfId="37" priority="53" operator="between">
      <formula>0</formula>
      <formula>20</formula>
    </cfRule>
    <cfRule type="cellIs" dxfId="36" priority="54" operator="lessThan">
      <formula>0</formula>
    </cfRule>
  </conditionalFormatting>
  <conditionalFormatting sqref="M14">
    <cfRule type="cellIs" dxfId="35" priority="49" operator="greaterThan">
      <formula>20%</formula>
    </cfRule>
    <cfRule type="cellIs" dxfId="34" priority="50" operator="between">
      <formula>0</formula>
      <formula>20</formula>
    </cfRule>
    <cfRule type="cellIs" dxfId="33" priority="51" operator="lessThan">
      <formula>0</formula>
    </cfRule>
  </conditionalFormatting>
  <conditionalFormatting sqref="M16">
    <cfRule type="cellIs" dxfId="32" priority="46" operator="greaterThan">
      <formula>20</formula>
    </cfRule>
    <cfRule type="cellIs" dxfId="31" priority="47" operator="between">
      <formula>0</formula>
      <formula>20</formula>
    </cfRule>
    <cfRule type="cellIs" dxfId="30" priority="48" operator="lessThan">
      <formula>0</formula>
    </cfRule>
  </conditionalFormatting>
  <conditionalFormatting sqref="P10">
    <cfRule type="cellIs" dxfId="29" priority="43" operator="greaterThan">
      <formula>20</formula>
    </cfRule>
    <cfRule type="cellIs" dxfId="28" priority="44" operator="between">
      <formula>0</formula>
      <formula>20</formula>
    </cfRule>
    <cfRule type="cellIs" dxfId="27" priority="45" operator="lessThan">
      <formula>0</formula>
    </cfRule>
  </conditionalFormatting>
  <conditionalFormatting sqref="P12">
    <cfRule type="cellIs" dxfId="26" priority="19" operator="greaterThan">
      <formula>20</formula>
    </cfRule>
    <cfRule type="cellIs" dxfId="25" priority="20" operator="between">
      <formula>0</formula>
      <formula>20</formula>
    </cfRule>
    <cfRule type="cellIs" dxfId="24" priority="21" operator="lessThan">
      <formula>0</formula>
    </cfRule>
  </conditionalFormatting>
  <conditionalFormatting sqref="P14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6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R10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2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4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6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486D7-40BA-4F25-A7E1-F552010A7C48}">
  <sheetPr codeName="Hoja5">
    <tabColor theme="9" tint="0.39997558519241921"/>
  </sheetPr>
  <dimension ref="A1"/>
  <sheetViews>
    <sheetView showGridLines="0" zoomScale="70" zoomScaleNormal="70" workbookViewId="0">
      <selection activeCell="K7" sqref="K7:M7"/>
    </sheetView>
  </sheetViews>
  <sheetFormatPr baseColWidth="10" defaultRowHeight="14.4"/>
  <sheetData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Macro2">
                <anchor moveWithCells="1" sizeWithCells="1">
                  <from>
                    <xdr:col>0</xdr:col>
                    <xdr:colOff>7620</xdr:colOff>
                    <xdr:row>0</xdr:row>
                    <xdr:rowOff>22860</xdr:rowOff>
                  </from>
                  <to>
                    <xdr:col>2</xdr:col>
                    <xdr:colOff>632460</xdr:colOff>
                    <xdr:row>1</xdr:row>
                    <xdr:rowOff>129540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8C27-18F2-42B8-ADB9-BB0B932F1119}">
  <sheetPr>
    <tabColor theme="9" tint="0.39997558519241921"/>
  </sheetPr>
  <dimension ref="A1:C18"/>
  <sheetViews>
    <sheetView showGridLines="0" workbookViewId="0">
      <selection activeCell="K7" sqref="K7:M7"/>
    </sheetView>
  </sheetViews>
  <sheetFormatPr baseColWidth="10" defaultRowHeight="14.4"/>
  <cols>
    <col min="1" max="1" width="9.88671875" bestFit="1" customWidth="1"/>
  </cols>
  <sheetData>
    <row r="1" spans="1:3" ht="15" thickBot="1"/>
    <row r="2" spans="1:3" ht="18.600000000000001" thickBot="1">
      <c r="A2" s="109" t="s">
        <v>31</v>
      </c>
      <c r="B2" s="110">
        <v>43191</v>
      </c>
    </row>
    <row r="4" spans="1:3">
      <c r="A4" s="108" t="s">
        <v>336</v>
      </c>
      <c r="B4" s="108" t="s">
        <v>335</v>
      </c>
      <c r="C4" s="108" t="s">
        <v>337</v>
      </c>
    </row>
    <row r="5" spans="1:3">
      <c r="A5" s="107" t="s">
        <v>319</v>
      </c>
      <c r="B5" s="91">
        <f>HLOOKUP($B$2,'Estadistica Horas'!$AJ$3:$CE$18,3,0)</f>
        <v>0</v>
      </c>
      <c r="C5" s="91">
        <f>HLOOKUP($B$2,'Estadistica Horas'!$AJ$2:$CE$18,4,0)</f>
        <v>0</v>
      </c>
    </row>
    <row r="6" spans="1:3">
      <c r="A6" s="107" t="s">
        <v>320</v>
      </c>
      <c r="B6" s="91">
        <f>HLOOKUP($B$2,'Estadistica Horas'!$AJ$3:$CE$18,4,0)</f>
        <v>34</v>
      </c>
      <c r="C6" s="91">
        <f>HLOOKUP($B$2,'Estadistica Horas'!$AJ$2:$CE$18,5,0)</f>
        <v>235.4</v>
      </c>
    </row>
    <row r="7" spans="1:3">
      <c r="A7" s="107" t="s">
        <v>321</v>
      </c>
      <c r="B7" s="91">
        <f>HLOOKUP($B$2,'Estadistica Horas'!$AJ$3:$CE$18,5,0)</f>
        <v>114</v>
      </c>
      <c r="C7" s="91">
        <f>HLOOKUP($B$2,'Estadistica Horas'!$AJ$2:$CE$18,6,0)</f>
        <v>873.42</v>
      </c>
    </row>
    <row r="8" spans="1:3">
      <c r="A8" s="107" t="s">
        <v>322</v>
      </c>
      <c r="B8" s="91">
        <f>HLOOKUP($B$2,'Estadistica Horas'!$AJ$3:$CE$18,6,0)</f>
        <v>136</v>
      </c>
      <c r="C8" s="91">
        <f>HLOOKUP($B$2,'Estadistica Horas'!$AJ$2:$CE$18,7,0)</f>
        <v>1073.0999999999999</v>
      </c>
    </row>
    <row r="9" spans="1:3">
      <c r="A9" s="107" t="s">
        <v>323</v>
      </c>
      <c r="B9" s="91">
        <f>HLOOKUP($B$2,'Estadistica Horas'!$AJ$3:$CE$18,7,0)</f>
        <v>131</v>
      </c>
      <c r="C9" s="91">
        <f>HLOOKUP($B$2,'Estadistica Horas'!$AJ$2:$CE$18,8,0)</f>
        <v>991.1</v>
      </c>
    </row>
    <row r="10" spans="1:3">
      <c r="A10" s="107" t="s">
        <v>324</v>
      </c>
      <c r="B10" s="91">
        <f>HLOOKUP($B$2,'Estadistica Horas'!$AJ$3:$CE$18,8,0)</f>
        <v>118</v>
      </c>
      <c r="C10" s="91">
        <f>HLOOKUP($B$2,'Estadistica Horas'!$AJ$2:$CE$18,9,0)</f>
        <v>854.5</v>
      </c>
    </row>
    <row r="11" spans="1:3">
      <c r="A11" s="107" t="s">
        <v>325</v>
      </c>
      <c r="B11" s="91">
        <f>HLOOKUP($B$2,'Estadistica Horas'!$AJ$3:$CE$18,9,0)</f>
        <v>34</v>
      </c>
      <c r="C11" s="91">
        <f>HLOOKUP($B$2,'Estadistica Horas'!$AJ$2:$CE$18,10,0)</f>
        <v>255.7</v>
      </c>
    </row>
    <row r="12" spans="1:3">
      <c r="A12" s="107" t="s">
        <v>326</v>
      </c>
      <c r="B12" s="91">
        <f>HLOOKUP($B$2,'Estadistica Horas'!$AJ$3:$CE$18,10,0)</f>
        <v>22</v>
      </c>
      <c r="C12" s="91">
        <f>HLOOKUP($B$2,'Estadistica Horas'!$AJ$2:$CE$18,11,0)</f>
        <v>158</v>
      </c>
    </row>
    <row r="13" spans="1:3">
      <c r="A13" s="107" t="s">
        <v>327</v>
      </c>
      <c r="B13" s="91">
        <f>HLOOKUP($B$2,'Estadistica Horas'!$AJ$3:$CE$18,11,0)</f>
        <v>153</v>
      </c>
      <c r="C13" s="91">
        <f>HLOOKUP($B$2,'Estadistica Horas'!$AJ$2:$CE$18,12,0)</f>
        <v>1142.0999999999999</v>
      </c>
    </row>
    <row r="14" spans="1:3">
      <c r="A14" s="107" t="s">
        <v>328</v>
      </c>
      <c r="B14" s="91">
        <f>HLOOKUP($B$2,'Estadistica Horas'!$AJ$3:$CE$18,12,0)</f>
        <v>143</v>
      </c>
      <c r="C14" s="91">
        <f>HLOOKUP($B$2,'Estadistica Horas'!$AJ$2:$CE$18,13,0)</f>
        <v>1066.2</v>
      </c>
    </row>
    <row r="15" spans="1:3">
      <c r="A15" s="107" t="s">
        <v>329</v>
      </c>
      <c r="B15" s="91">
        <f>HLOOKUP($B$2,'Estadistica Horas'!$AJ$3:$CE$18,13,0)</f>
        <v>157</v>
      </c>
      <c r="C15" s="91">
        <f>HLOOKUP($B$2,'Estadistica Horas'!$AJ$2:$CE$18,14,0)</f>
        <v>1203.98</v>
      </c>
    </row>
    <row r="16" spans="1:3">
      <c r="A16" s="107" t="s">
        <v>330</v>
      </c>
      <c r="B16" s="91">
        <f>HLOOKUP($B$2,'Estadistica Horas'!$AJ$3:$CE$18,14,0)</f>
        <v>158</v>
      </c>
      <c r="C16" s="91">
        <f>HLOOKUP($B$2,'Estadistica Horas'!$AJ$2:$CE$18,15,0)</f>
        <v>1238.7</v>
      </c>
    </row>
    <row r="17" spans="1:3">
      <c r="A17" s="107" t="s">
        <v>331</v>
      </c>
      <c r="B17" s="91">
        <f>HLOOKUP($B$2,'Estadistica Horas'!$AJ$3:$CE$18,15,0)</f>
        <v>112</v>
      </c>
      <c r="C17" s="91">
        <f>HLOOKUP($B$2,'Estadistica Horas'!$AJ$2:$CE$18,16,0)</f>
        <v>860.9</v>
      </c>
    </row>
    <row r="18" spans="1:3">
      <c r="A18" s="107" t="s">
        <v>332</v>
      </c>
      <c r="B18" s="91">
        <f>HLOOKUP($B$2,'Estadistica Horas'!$AJ$3:$CE$18,16,0)</f>
        <v>0</v>
      </c>
      <c r="C18" s="91">
        <f>HLOOKUP($B$2,'Estadistica Horas'!$AJ$2:$CE$18,17,0)</f>
        <v>0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CE5718-2F19-4C00-BC55-B1F7443A86FD}">
          <x14:formula1>
            <xm:f>'Estadistica Horas'!$AJ$22:$BG$22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V52"/>
  <sheetViews>
    <sheetView showGridLines="0" tabSelected="1" topLeftCell="O15" zoomScale="80" zoomScaleNormal="80" workbookViewId="0">
      <selection activeCell="P33" sqref="P33"/>
    </sheetView>
  </sheetViews>
  <sheetFormatPr baseColWidth="10" defaultRowHeight="14.4" outlineLevelRow="1" outlineLevelCol="1"/>
  <cols>
    <col min="1" max="1" width="25.5546875" hidden="1" customWidth="1" outlineLevel="1"/>
    <col min="2" max="13" width="10.88671875" hidden="1" customWidth="1" outlineLevel="1"/>
    <col min="14" max="14" width="11.5546875" hidden="1" customWidth="1" outlineLevel="1"/>
    <col min="15" max="15" width="3.33203125" customWidth="1" collapsed="1"/>
    <col min="16" max="16" width="25.5546875" bestFit="1" customWidth="1"/>
    <col min="30" max="30" width="2.33203125" customWidth="1"/>
    <col min="31" max="31" width="25.5546875" hidden="1" customWidth="1" outlineLevel="1"/>
    <col min="32" max="43" width="10.88671875" hidden="1" customWidth="1" outlineLevel="1"/>
    <col min="44" max="47" width="11.5546875" hidden="1" customWidth="1" outlineLevel="1"/>
    <col min="48" max="48" width="11.5546875" collapsed="1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1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1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165" t="s">
        <v>23</v>
      </c>
      <c r="AU1" s="165"/>
    </row>
    <row r="2" spans="1:47">
      <c r="A2" s="38">
        <v>2018</v>
      </c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9</v>
      </c>
      <c r="K2" s="38" t="s">
        <v>10</v>
      </c>
      <c r="L2" s="38" t="s">
        <v>11</v>
      </c>
      <c r="M2" s="38" t="s">
        <v>12</v>
      </c>
      <c r="N2" s="38" t="s">
        <v>0</v>
      </c>
      <c r="P2" s="4">
        <v>2019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8" t="s">
        <v>45</v>
      </c>
      <c r="AF2" s="48" t="s">
        <v>1</v>
      </c>
      <c r="AG2" s="48" t="s">
        <v>2</v>
      </c>
      <c r="AH2" s="48" t="s">
        <v>3</v>
      </c>
      <c r="AI2" s="48" t="s">
        <v>4</v>
      </c>
      <c r="AJ2" s="48" t="s">
        <v>5</v>
      </c>
      <c r="AK2" s="48" t="s">
        <v>6</v>
      </c>
      <c r="AL2" s="48" t="s">
        <v>7</v>
      </c>
      <c r="AM2" s="48" t="s">
        <v>8</v>
      </c>
      <c r="AN2" s="48" t="s">
        <v>9</v>
      </c>
      <c r="AO2" s="48" t="s">
        <v>10</v>
      </c>
      <c r="AP2" s="48" t="s">
        <v>11</v>
      </c>
      <c r="AQ2" s="48" t="s">
        <v>12</v>
      </c>
      <c r="AR2" s="48" t="s">
        <v>0</v>
      </c>
      <c r="AT2" s="90" t="s">
        <v>314</v>
      </c>
      <c r="AU2" s="90" t="s">
        <v>315</v>
      </c>
    </row>
    <row r="3" spans="1:47">
      <c r="A3" s="39" t="s">
        <v>23</v>
      </c>
      <c r="B3" s="40">
        <f>Facturación!AK4+B4</f>
        <v>9222.7800000000007</v>
      </c>
      <c r="C3" s="40">
        <f>Facturación!AM4+C4</f>
        <v>7190.76</v>
      </c>
      <c r="D3" s="40">
        <f>Facturación!AO4+D4</f>
        <v>10720.02</v>
      </c>
      <c r="E3" s="40">
        <f>Facturación!AQ4+E4</f>
        <v>9953.1</v>
      </c>
      <c r="F3" s="40">
        <f>Facturación!AS4+F4</f>
        <v>9843.92</v>
      </c>
      <c r="G3" s="40">
        <f>Facturación!AU4+G4</f>
        <v>10254.66</v>
      </c>
      <c r="H3" s="40">
        <f>Facturación!AW4+H4</f>
        <v>9242.7999999999993</v>
      </c>
      <c r="I3" s="40">
        <f>Facturación!AY4+I4</f>
        <v>9222.6</v>
      </c>
      <c r="J3" s="40">
        <f>Facturación!BA4+J4</f>
        <v>9587.32</v>
      </c>
      <c r="K3" s="40">
        <f>Facturación!BC4+K4</f>
        <v>8947.08</v>
      </c>
      <c r="L3" s="40">
        <f>Facturación!BE4+L4</f>
        <v>9921.86</v>
      </c>
      <c r="M3" s="40">
        <f>Facturación!BG4+M4</f>
        <v>10039.24</v>
      </c>
      <c r="N3" s="41">
        <f>SUM(B3:M3)</f>
        <v>114146.14000000003</v>
      </c>
      <c r="P3" s="13" t="s">
        <v>23</v>
      </c>
      <c r="Q3" s="20">
        <f>Facturación!BI4+Q4</f>
        <v>10500</v>
      </c>
      <c r="R3" s="20">
        <f>Facturación!BK4+R4</f>
        <v>10800</v>
      </c>
      <c r="S3" s="20">
        <f>Facturación!BM4+S4</f>
        <v>11600</v>
      </c>
      <c r="T3" s="20">
        <f>Facturación!BO4+T4</f>
        <v>11400</v>
      </c>
      <c r="U3" s="20">
        <f>Facturación!BQ4+U4</f>
        <v>0</v>
      </c>
      <c r="V3" s="20">
        <f>Facturación!BS4+V4</f>
        <v>0</v>
      </c>
      <c r="W3" s="20">
        <f>Facturación!BU4+W4</f>
        <v>0</v>
      </c>
      <c r="X3" s="20">
        <f>Facturación!BW4+X4</f>
        <v>0</v>
      </c>
      <c r="Y3" s="20">
        <f>Facturación!BY4+Y4</f>
        <v>0</v>
      </c>
      <c r="Z3" s="20">
        <f>Facturación!CA4+Z4</f>
        <v>0</v>
      </c>
      <c r="AA3" s="20">
        <f>Facturación!CC4+AA4</f>
        <v>0</v>
      </c>
      <c r="AB3" s="20">
        <f>Facturación!CE4+AB4</f>
        <v>0</v>
      </c>
      <c r="AC3" s="21">
        <f t="shared" ref="AC3:AC4" si="0">SUM(Q3:AB3)</f>
        <v>44300</v>
      </c>
      <c r="AE3" s="49" t="s">
        <v>23</v>
      </c>
      <c r="AF3" s="50">
        <f t="shared" ref="AF3:AQ3" ca="1" si="1">((RANDBETWEEN($AT$3,$AU$3)*B3)/100)+B3+AF4</f>
        <v>10145.058000000001</v>
      </c>
      <c r="AG3" s="50">
        <f t="shared" ca="1" si="1"/>
        <v>8125.5588000000007</v>
      </c>
      <c r="AH3" s="50">
        <f t="shared" ca="1" si="1"/>
        <v>12006.422399999999</v>
      </c>
      <c r="AI3" s="50">
        <f t="shared" ca="1" si="1"/>
        <v>11247.003000000001</v>
      </c>
      <c r="AJ3" s="50">
        <f t="shared" ca="1" si="1"/>
        <v>11320.508</v>
      </c>
      <c r="AK3" s="50">
        <f t="shared" ca="1" si="1"/>
        <v>11587.765799999999</v>
      </c>
      <c r="AL3" s="50">
        <f t="shared" ca="1" si="1"/>
        <v>10351.936</v>
      </c>
      <c r="AM3" s="50">
        <f t="shared" ca="1" si="1"/>
        <v>10237.086000000001</v>
      </c>
      <c r="AN3" s="50">
        <f t="shared" ca="1" si="1"/>
        <v>10737.7984</v>
      </c>
      <c r="AO3" s="50">
        <f t="shared" ca="1" si="1"/>
        <v>10020.729600000001</v>
      </c>
      <c r="AP3" s="50">
        <f t="shared" ca="1" si="1"/>
        <v>11310.920400000001</v>
      </c>
      <c r="AQ3" s="50">
        <f t="shared" ca="1" si="1"/>
        <v>11444.7336</v>
      </c>
      <c r="AR3" s="51">
        <f t="shared" ref="AR3:AR4" ca="1" si="2">SUM(AF3:AQ3)</f>
        <v>128535.52000000002</v>
      </c>
      <c r="AS3" s="59"/>
      <c r="AT3" s="91">
        <v>10</v>
      </c>
      <c r="AU3" s="91">
        <v>15</v>
      </c>
    </row>
    <row r="4" spans="1:47">
      <c r="A4" s="122" t="s">
        <v>338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41">
        <f>SUM(B4:M4)</f>
        <v>0</v>
      </c>
      <c r="O4" s="121"/>
      <c r="P4" s="122" t="str">
        <f>A4</f>
        <v>Subvenciones</v>
      </c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21">
        <f t="shared" si="0"/>
        <v>0</v>
      </c>
      <c r="AD4" s="121"/>
      <c r="AE4" s="122" t="str">
        <f>P4</f>
        <v>Subvenciones</v>
      </c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1">
        <f t="shared" si="2"/>
        <v>0</v>
      </c>
      <c r="AS4" s="59"/>
      <c r="AT4" s="120"/>
      <c r="AU4" s="120"/>
    </row>
    <row r="5" spans="1:47" ht="10.050000000000001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P5" s="9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E5" s="9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59"/>
    </row>
    <row r="6" spans="1:47">
      <c r="A6" s="39" t="s">
        <v>86</v>
      </c>
      <c r="B6" s="40">
        <f>Gastos!C14+Gastos!C15+Gastos!C16</f>
        <v>728</v>
      </c>
      <c r="C6" s="40">
        <f>Gastos!D14+Gastos!D15+Gastos!D16</f>
        <v>46</v>
      </c>
      <c r="D6" s="40">
        <f>Gastos!E14+Gastos!E15+Gastos!E16</f>
        <v>621</v>
      </c>
      <c r="E6" s="40">
        <f>Gastos!F14+Gastos!F15+Gastos!F16</f>
        <v>986</v>
      </c>
      <c r="F6" s="40">
        <f>Gastos!G14+Gastos!G15+Gastos!G16</f>
        <v>676</v>
      </c>
      <c r="G6" s="40">
        <f>Gastos!H14+Gastos!H15+Gastos!H16</f>
        <v>562</v>
      </c>
      <c r="H6" s="40">
        <f>Gastos!I14+Gastos!I15+Gastos!I16</f>
        <v>388</v>
      </c>
      <c r="I6" s="40">
        <f>Gastos!J14+Gastos!J15+Gastos!J16</f>
        <v>46</v>
      </c>
      <c r="J6" s="40">
        <f>Gastos!K14+Gastos!K15+Gastos!K16</f>
        <v>656</v>
      </c>
      <c r="K6" s="40">
        <f>Gastos!L14+Gastos!L15+Gastos!L16</f>
        <v>456</v>
      </c>
      <c r="L6" s="40">
        <f>Gastos!M14+Gastos!M15+Gastos!M16</f>
        <v>624</v>
      </c>
      <c r="M6" s="40">
        <f>Gastos!N14+Gastos!N15+Gastos!N16</f>
        <v>793</v>
      </c>
      <c r="N6" s="41">
        <f>SUM(B6:M6)</f>
        <v>6582</v>
      </c>
      <c r="P6" s="23" t="s">
        <v>86</v>
      </c>
      <c r="Q6" s="24">
        <f>Gastos!Q14+Gastos!Q15+Gastos!Q16</f>
        <v>552</v>
      </c>
      <c r="R6" s="24">
        <f>Gastos!R14+Gastos!R15+Gastos!R16</f>
        <v>1543</v>
      </c>
      <c r="S6" s="24">
        <f>Gastos!S14+Gastos!S15+Gastos!S16</f>
        <v>616</v>
      </c>
      <c r="T6" s="24">
        <f>Gastos!T14+Gastos!T15+Gastos!T16</f>
        <v>496</v>
      </c>
      <c r="U6" s="24">
        <f>Gastos!U14+Gastos!U15+Gastos!U16</f>
        <v>0</v>
      </c>
      <c r="V6" s="24">
        <f>Gastos!V14+Gastos!V15+Gastos!V16</f>
        <v>0</v>
      </c>
      <c r="W6" s="24">
        <f>Gastos!W14+Gastos!W15+Gastos!W16</f>
        <v>0</v>
      </c>
      <c r="X6" s="24">
        <f>Gastos!X14+Gastos!X15+Gastos!X16</f>
        <v>0</v>
      </c>
      <c r="Y6" s="24">
        <f>Gastos!Y14+Gastos!Y15+Gastos!Y16</f>
        <v>0</v>
      </c>
      <c r="Z6" s="24">
        <f>Gastos!Z14+Gastos!Z15+Gastos!Z16</f>
        <v>0</v>
      </c>
      <c r="AA6" s="24">
        <f>Gastos!AA14+Gastos!AA15+Gastos!AA16</f>
        <v>0</v>
      </c>
      <c r="AB6" s="24">
        <f>Gastos!AB14+Gastos!AB15+Gastos!AB16</f>
        <v>0</v>
      </c>
      <c r="AC6" s="21">
        <f t="shared" ref="AC6" si="3">SUM(Q6:AB6)</f>
        <v>3207</v>
      </c>
      <c r="AE6" s="49" t="s">
        <v>86</v>
      </c>
      <c r="AF6" s="50">
        <f ca="1">((RANDBETWEEN($AT$8,$AU$8)*B6)/100)+B6</f>
        <v>757.12</v>
      </c>
      <c r="AG6" s="50">
        <f t="shared" ref="AG6:AQ6" ca="1" si="4">((RANDBETWEEN($AT$8,$AU$8)*C6)/100)+C6</f>
        <v>48.3</v>
      </c>
      <c r="AH6" s="50">
        <f t="shared" ca="1" si="4"/>
        <v>645.84</v>
      </c>
      <c r="AI6" s="50">
        <f t="shared" ca="1" si="4"/>
        <v>1015.58</v>
      </c>
      <c r="AJ6" s="50">
        <f t="shared" ca="1" si="4"/>
        <v>709.8</v>
      </c>
      <c r="AK6" s="50">
        <f t="shared" ca="1" si="4"/>
        <v>578.86</v>
      </c>
      <c r="AL6" s="50">
        <f t="shared" ca="1" si="4"/>
        <v>403.52</v>
      </c>
      <c r="AM6" s="50">
        <f t="shared" ca="1" si="4"/>
        <v>47.84</v>
      </c>
      <c r="AN6" s="50">
        <f t="shared" ca="1" si="4"/>
        <v>675.68</v>
      </c>
      <c r="AO6" s="50">
        <f t="shared" ca="1" si="4"/>
        <v>469.68</v>
      </c>
      <c r="AP6" s="50">
        <f t="shared" ca="1" si="4"/>
        <v>648.96</v>
      </c>
      <c r="AQ6" s="50">
        <f t="shared" ca="1" si="4"/>
        <v>832.65</v>
      </c>
      <c r="AR6" s="51">
        <f t="shared" ref="AR6" ca="1" si="5">SUM(AF6:AQ6)</f>
        <v>6833.8300000000008</v>
      </c>
      <c r="AT6" s="165" t="s">
        <v>316</v>
      </c>
      <c r="AU6" s="165"/>
    </row>
    <row r="7" spans="1:47">
      <c r="A7" s="32" t="s">
        <v>111</v>
      </c>
      <c r="B7" s="18">
        <f>B6/B3</f>
        <v>7.8934984896094226E-2</v>
      </c>
      <c r="C7" s="18">
        <f t="shared" ref="C7:N7" si="6">C6/C3</f>
        <v>6.3970984986287957E-3</v>
      </c>
      <c r="D7" s="18">
        <f t="shared" si="6"/>
        <v>5.7928996401126115E-2</v>
      </c>
      <c r="E7" s="18">
        <f t="shared" si="6"/>
        <v>9.906461303513478E-2</v>
      </c>
      <c r="F7" s="18">
        <f t="shared" si="6"/>
        <v>6.8671829921413421E-2</v>
      </c>
      <c r="G7" s="18">
        <f t="shared" si="6"/>
        <v>5.48043523627307E-2</v>
      </c>
      <c r="H7" s="18">
        <f t="shared" si="6"/>
        <v>4.1978621197039864E-2</v>
      </c>
      <c r="I7" s="18">
        <f t="shared" si="6"/>
        <v>4.987747489861861E-3</v>
      </c>
      <c r="J7" s="18">
        <f t="shared" si="6"/>
        <v>6.8423709649829148E-2</v>
      </c>
      <c r="K7" s="18">
        <f t="shared" si="6"/>
        <v>5.0966348797596532E-2</v>
      </c>
      <c r="L7" s="18">
        <f t="shared" si="6"/>
        <v>6.289143366263987E-2</v>
      </c>
      <c r="M7" s="18">
        <f t="shared" si="6"/>
        <v>7.8990043070989432E-2</v>
      </c>
      <c r="N7" s="18">
        <f t="shared" si="6"/>
        <v>5.7662922285414107E-2</v>
      </c>
      <c r="P7" s="32" t="s">
        <v>112</v>
      </c>
      <c r="Q7" s="18">
        <f t="shared" ref="Q7" si="7">Q6/Q3</f>
        <v>5.2571428571428575E-2</v>
      </c>
      <c r="R7" s="18">
        <f t="shared" ref="R7" si="8">R6/R3</f>
        <v>0.14287037037037037</v>
      </c>
      <c r="S7" s="18">
        <f t="shared" ref="S7" si="9">S6/S3</f>
        <v>5.3103448275862067E-2</v>
      </c>
      <c r="T7" s="18">
        <f t="shared" ref="T7" si="10">T6/T3</f>
        <v>4.3508771929824559E-2</v>
      </c>
      <c r="U7" s="18" t="e">
        <f t="shared" ref="U7" si="11">U6/U3</f>
        <v>#DIV/0!</v>
      </c>
      <c r="V7" s="18" t="e">
        <f t="shared" ref="V7" si="12">V6/V3</f>
        <v>#DIV/0!</v>
      </c>
      <c r="W7" s="18" t="e">
        <f t="shared" ref="W7" si="13">W6/W3</f>
        <v>#DIV/0!</v>
      </c>
      <c r="X7" s="18" t="e">
        <f t="shared" ref="X7" si="14">X6/X3</f>
        <v>#DIV/0!</v>
      </c>
      <c r="Y7" s="18" t="e">
        <f t="shared" ref="Y7" si="15">Y6/Y3</f>
        <v>#DIV/0!</v>
      </c>
      <c r="Z7" s="18" t="e">
        <f t="shared" ref="Z7" si="16">Z6/Z3</f>
        <v>#DIV/0!</v>
      </c>
      <c r="AA7" s="18" t="e">
        <f t="shared" ref="AA7" si="17">AA6/AA3</f>
        <v>#DIV/0!</v>
      </c>
      <c r="AB7" s="18" t="e">
        <f t="shared" ref="AB7" si="18">AB6/AB3</f>
        <v>#DIV/0!</v>
      </c>
      <c r="AC7" s="10"/>
      <c r="AE7" s="9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T7" s="90" t="s">
        <v>314</v>
      </c>
      <c r="AU7" s="90" t="s">
        <v>315</v>
      </c>
    </row>
    <row r="8" spans="1:47">
      <c r="A8" s="39" t="s">
        <v>24</v>
      </c>
      <c r="B8" s="40">
        <f>Gastos!C8+Gastos!C9</f>
        <v>3771</v>
      </c>
      <c r="C8" s="40">
        <f>Gastos!D8+Gastos!D9</f>
        <v>3918</v>
      </c>
      <c r="D8" s="40">
        <f>Gastos!E8+Gastos!E9</f>
        <v>4693</v>
      </c>
      <c r="E8" s="40">
        <f>Gastos!F8+Gastos!F9</f>
        <v>5028</v>
      </c>
      <c r="F8" s="40">
        <f>Gastos!G8+Gastos!G9</f>
        <v>5181</v>
      </c>
      <c r="G8" s="40">
        <f>Gastos!H8+Gastos!H9</f>
        <v>5184</v>
      </c>
      <c r="H8" s="40">
        <f>Gastos!I8+Gastos!I9</f>
        <v>5183</v>
      </c>
      <c r="I8" s="40">
        <f>Gastos!J8+Gastos!J9</f>
        <v>5500</v>
      </c>
      <c r="J8" s="40">
        <f>Gastos!K8+Gastos!K9</f>
        <v>5443</v>
      </c>
      <c r="K8" s="40">
        <f>Gastos!L8+Gastos!L9</f>
        <v>5558</v>
      </c>
      <c r="L8" s="40">
        <f>Gastos!M8+Gastos!M9</f>
        <v>5635</v>
      </c>
      <c r="M8" s="40">
        <f>Gastos!N8+Gastos!N9</f>
        <v>5680</v>
      </c>
      <c r="N8" s="41">
        <f>SUM(B8:M8)</f>
        <v>60774</v>
      </c>
      <c r="P8" s="23" t="s">
        <v>24</v>
      </c>
      <c r="Q8" s="24">
        <f>Gastos!Q8+Gastos!Q9</f>
        <v>5305.72</v>
      </c>
      <c r="R8" s="24">
        <f>Gastos!R8+Gastos!R9</f>
        <v>5418</v>
      </c>
      <c r="S8" s="24">
        <f>Gastos!S8+Gastos!S9</f>
        <v>5794.74</v>
      </c>
      <c r="T8" s="24">
        <f>Gastos!T8+Gastos!T9</f>
        <v>5950</v>
      </c>
      <c r="U8" s="24">
        <f>Gastos!U8+Gastos!U9</f>
        <v>0</v>
      </c>
      <c r="V8" s="24">
        <f>Gastos!V8+Gastos!V9</f>
        <v>0</v>
      </c>
      <c r="W8" s="24">
        <f>Gastos!W8+Gastos!W9</f>
        <v>0</v>
      </c>
      <c r="X8" s="24">
        <f>Gastos!X8+Gastos!X9</f>
        <v>0</v>
      </c>
      <c r="Y8" s="24">
        <f>Gastos!Y8+Gastos!Y9</f>
        <v>0</v>
      </c>
      <c r="Z8" s="24">
        <f>Gastos!Z8+Gastos!Z9</f>
        <v>0</v>
      </c>
      <c r="AA8" s="24">
        <f>Gastos!AA8+Gastos!AA9</f>
        <v>0</v>
      </c>
      <c r="AB8" s="24">
        <f>Gastos!AB8+Gastos!AB9</f>
        <v>0</v>
      </c>
      <c r="AC8" s="21">
        <f t="shared" ref="AC8" si="19">SUM(Q8:AB8)</f>
        <v>22468.46</v>
      </c>
      <c r="AE8" s="49" t="s">
        <v>24</v>
      </c>
      <c r="AF8" s="50">
        <f ca="1">((RANDBETWEEN($AT$8,$AU$8)*B8)/100)+B8</f>
        <v>3959.55</v>
      </c>
      <c r="AG8" s="50">
        <f t="shared" ref="AG8:AQ8" ca="1" si="20">((RANDBETWEEN($AT$8,$AU$8)*C8)/100)+C8</f>
        <v>4035.54</v>
      </c>
      <c r="AH8" s="50">
        <f t="shared" ca="1" si="20"/>
        <v>4880.72</v>
      </c>
      <c r="AI8" s="50">
        <f t="shared" ca="1" si="20"/>
        <v>5229.12</v>
      </c>
      <c r="AJ8" s="50">
        <f t="shared" ca="1" si="20"/>
        <v>5440.05</v>
      </c>
      <c r="AK8" s="50">
        <f t="shared" ca="1" si="20"/>
        <v>5339.52</v>
      </c>
      <c r="AL8" s="50">
        <f t="shared" ca="1" si="20"/>
        <v>5442.15</v>
      </c>
      <c r="AM8" s="50">
        <f t="shared" ca="1" si="20"/>
        <v>5720</v>
      </c>
      <c r="AN8" s="50">
        <f t="shared" ca="1" si="20"/>
        <v>5606.29</v>
      </c>
      <c r="AO8" s="50">
        <f t="shared" ca="1" si="20"/>
        <v>5724.74</v>
      </c>
      <c r="AP8" s="50">
        <f t="shared" ca="1" si="20"/>
        <v>5916.75</v>
      </c>
      <c r="AQ8" s="50">
        <f t="shared" ca="1" si="20"/>
        <v>5964</v>
      </c>
      <c r="AR8" s="51">
        <f t="shared" ref="AR8" ca="1" si="21">SUM(AF8:AQ8)</f>
        <v>63258.43</v>
      </c>
      <c r="AT8" s="91">
        <v>3</v>
      </c>
      <c r="AU8" s="91">
        <v>5</v>
      </c>
    </row>
    <row r="9" spans="1:47">
      <c r="A9" s="32" t="s">
        <v>39</v>
      </c>
      <c r="B9" s="18">
        <v>0.57176901682885117</v>
      </c>
      <c r="C9" s="18">
        <v>0.57026155736724893</v>
      </c>
      <c r="D9" s="18">
        <v>0.42634003693414324</v>
      </c>
      <c r="E9" s="18">
        <v>0.4025717979937245</v>
      </c>
      <c r="F9" s="18">
        <v>0.54504785007200129</v>
      </c>
      <c r="G9" s="18">
        <v>0.73199381953232368</v>
      </c>
      <c r="H9" s="18">
        <v>0.39056309940290335</v>
      </c>
      <c r="I9" s="18">
        <v>1.3071512910351248</v>
      </c>
      <c r="J9" s="18">
        <v>0.72495022718444857</v>
      </c>
      <c r="K9" s="18">
        <v>1.0453822196677047</v>
      </c>
      <c r="L9" s="18">
        <v>0.69549893820435282</v>
      </c>
      <c r="M9" s="18">
        <v>0.49951565402540127</v>
      </c>
      <c r="N9" s="18">
        <v>0.57934110900235192</v>
      </c>
      <c r="P9" s="32" t="s">
        <v>39</v>
      </c>
      <c r="Q9" s="18">
        <f t="shared" ref="Q9:AC9" si="22">Q8/Q3</f>
        <v>0.50530666666666668</v>
      </c>
      <c r="R9" s="18">
        <f t="shared" si="22"/>
        <v>0.50166666666666671</v>
      </c>
      <c r="S9" s="18">
        <f t="shared" si="22"/>
        <v>0.49954655172413792</v>
      </c>
      <c r="T9" s="18">
        <f t="shared" si="22"/>
        <v>0.52192982456140347</v>
      </c>
      <c r="U9" s="18" t="e">
        <f t="shared" si="22"/>
        <v>#DIV/0!</v>
      </c>
      <c r="V9" s="18" t="e">
        <f t="shared" si="22"/>
        <v>#DIV/0!</v>
      </c>
      <c r="W9" s="18" t="e">
        <f t="shared" si="22"/>
        <v>#DIV/0!</v>
      </c>
      <c r="X9" s="18" t="e">
        <f t="shared" si="22"/>
        <v>#DIV/0!</v>
      </c>
      <c r="Y9" s="18" t="e">
        <f t="shared" si="22"/>
        <v>#DIV/0!</v>
      </c>
      <c r="Z9" s="18" t="e">
        <f t="shared" si="22"/>
        <v>#DIV/0!</v>
      </c>
      <c r="AA9" s="18" t="e">
        <f t="shared" si="22"/>
        <v>#DIV/0!</v>
      </c>
      <c r="AB9" s="18" t="e">
        <f t="shared" si="22"/>
        <v>#DIV/0!</v>
      </c>
      <c r="AC9" s="18">
        <f t="shared" si="22"/>
        <v>0.50718871331828441</v>
      </c>
      <c r="AE9" s="32" t="s">
        <v>39</v>
      </c>
      <c r="AF9" s="18">
        <f t="shared" ref="AF9:AR9" ca="1" si="23">AF8/AF3</f>
        <v>0.39029348082583654</v>
      </c>
      <c r="AG9" s="18">
        <f t="shared" ca="1" si="23"/>
        <v>0.49664768901801554</v>
      </c>
      <c r="AH9" s="18">
        <f t="shared" ca="1" si="23"/>
        <v>0.40650910299474391</v>
      </c>
      <c r="AI9" s="18">
        <f t="shared" ca="1" si="23"/>
        <v>0.46493452522418638</v>
      </c>
      <c r="AJ9" s="18">
        <f t="shared" ca="1" si="23"/>
        <v>0.48054822274760112</v>
      </c>
      <c r="AK9" s="18">
        <f t="shared" ca="1" si="23"/>
        <v>0.46078943017643664</v>
      </c>
      <c r="AL9" s="18">
        <f t="shared" ca="1" si="23"/>
        <v>0.52571325788722034</v>
      </c>
      <c r="AM9" s="18">
        <f t="shared" ca="1" si="23"/>
        <v>0.55875275444594286</v>
      </c>
      <c r="AN9" s="18">
        <f t="shared" ca="1" si="23"/>
        <v>0.52210795836882173</v>
      </c>
      <c r="AO9" s="18">
        <f t="shared" ca="1" si="23"/>
        <v>0.57128973922218196</v>
      </c>
      <c r="AP9" s="18">
        <f t="shared" ca="1" si="23"/>
        <v>0.52310066650278964</v>
      </c>
      <c r="AQ9" s="18">
        <f t="shared" ca="1" si="23"/>
        <v>0.52111304713986528</v>
      </c>
      <c r="AR9" s="18">
        <f t="shared" ca="1" si="23"/>
        <v>0.49214746242906232</v>
      </c>
    </row>
    <row r="10" spans="1:47" ht="7.05" customHeight="1">
      <c r="A10" s="1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  <c r="P10" s="11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0"/>
      <c r="AE10" s="11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0"/>
    </row>
    <row r="11" spans="1:47">
      <c r="A11" s="42" t="s">
        <v>25</v>
      </c>
      <c r="B11" s="43">
        <f>SUM(B12:B19)</f>
        <v>1965.4166666666667</v>
      </c>
      <c r="C11" s="43">
        <f t="shared" ref="C11:M11" si="24">SUM(C12:C19)</f>
        <v>1843.4166666666667</v>
      </c>
      <c r="D11" s="43">
        <f t="shared" si="24"/>
        <v>1858.4166666666667</v>
      </c>
      <c r="E11" s="43">
        <f t="shared" si="24"/>
        <v>1925.4166666666667</v>
      </c>
      <c r="F11" s="43">
        <f t="shared" si="24"/>
        <v>1928.4166666666667</v>
      </c>
      <c r="G11" s="43">
        <f t="shared" si="24"/>
        <v>1842.4166666666667</v>
      </c>
      <c r="H11" s="43">
        <f t="shared" si="24"/>
        <v>3101.416666666667</v>
      </c>
      <c r="I11" s="43">
        <f t="shared" si="24"/>
        <v>1856.4166666666667</v>
      </c>
      <c r="J11" s="43">
        <f t="shared" si="24"/>
        <v>1904.4166666666667</v>
      </c>
      <c r="K11" s="43">
        <f t="shared" si="24"/>
        <v>1945.4166666666667</v>
      </c>
      <c r="L11" s="43">
        <f t="shared" si="24"/>
        <v>1844.4166666666667</v>
      </c>
      <c r="M11" s="43">
        <f t="shared" si="24"/>
        <v>2047.4166666666667</v>
      </c>
      <c r="N11" s="41">
        <f>SUM(B11:M11)</f>
        <v>24063.000000000004</v>
      </c>
      <c r="P11" s="26" t="s">
        <v>25</v>
      </c>
      <c r="Q11" s="27">
        <f>SUM(Q12:Q19)</f>
        <v>2114.1566666666668</v>
      </c>
      <c r="R11" s="27">
        <f t="shared" ref="R11:AB11" si="25">SUM(R12:R19)</f>
        <v>1991.3366666666668</v>
      </c>
      <c r="S11" s="27">
        <f t="shared" si="25"/>
        <v>3130.7066666666665</v>
      </c>
      <c r="T11" s="27">
        <f t="shared" si="25"/>
        <v>2589.1966666666667</v>
      </c>
      <c r="U11" s="27">
        <f t="shared" si="25"/>
        <v>0</v>
      </c>
      <c r="V11" s="27">
        <f t="shared" si="25"/>
        <v>0</v>
      </c>
      <c r="W11" s="27">
        <f t="shared" si="25"/>
        <v>0</v>
      </c>
      <c r="X11" s="27">
        <f t="shared" si="25"/>
        <v>0</v>
      </c>
      <c r="Y11" s="27">
        <f t="shared" si="25"/>
        <v>0</v>
      </c>
      <c r="Z11" s="27">
        <f t="shared" si="25"/>
        <v>0</v>
      </c>
      <c r="AA11" s="27">
        <f t="shared" si="25"/>
        <v>0</v>
      </c>
      <c r="AB11" s="27">
        <f t="shared" si="25"/>
        <v>0</v>
      </c>
      <c r="AC11" s="28">
        <f>SUM(Q11:AB11)</f>
        <v>9825.3966666666674</v>
      </c>
      <c r="AE11" s="52" t="s">
        <v>25</v>
      </c>
      <c r="AF11" s="53">
        <f ca="1">SUM(AF12:AF19)</f>
        <v>2007.0974999999999</v>
      </c>
      <c r="AG11" s="53">
        <f t="shared" ref="AG11:AQ11" ca="1" si="26">SUM(AG12:AG19)</f>
        <v>1891.0891666666666</v>
      </c>
      <c r="AH11" s="53">
        <f t="shared" ca="1" si="26"/>
        <v>1909.3275000000001</v>
      </c>
      <c r="AI11" s="53">
        <f t="shared" ca="1" si="26"/>
        <v>1974.9874999999997</v>
      </c>
      <c r="AJ11" s="53">
        <f t="shared" ca="1" si="26"/>
        <v>1974.3233333333335</v>
      </c>
      <c r="AK11" s="53">
        <f t="shared" ca="1" si="26"/>
        <v>1900.1374999999998</v>
      </c>
      <c r="AL11" s="53">
        <f t="shared" ca="1" si="26"/>
        <v>3159.2891666666665</v>
      </c>
      <c r="AM11" s="53">
        <f t="shared" ca="1" si="26"/>
        <v>1910.4833333333331</v>
      </c>
      <c r="AN11" s="53">
        <f t="shared" ca="1" si="26"/>
        <v>1957.9575</v>
      </c>
      <c r="AO11" s="53">
        <f t="shared" ca="1" si="26"/>
        <v>1998.5691666666667</v>
      </c>
      <c r="AP11" s="53">
        <f t="shared" ca="1" si="26"/>
        <v>1894.9575</v>
      </c>
      <c r="AQ11" s="53">
        <f t="shared" ca="1" si="26"/>
        <v>2089.5033333333331</v>
      </c>
      <c r="AR11" s="54">
        <f ca="1">SUM(AF11:AQ11)</f>
        <v>24667.722500000003</v>
      </c>
    </row>
    <row r="12" spans="1:47" outlineLevel="1">
      <c r="A12" s="29" t="s">
        <v>44</v>
      </c>
      <c r="B12" s="30">
        <f>Gastos!C3</f>
        <v>664</v>
      </c>
      <c r="C12" s="30">
        <f>Gastos!D3</f>
        <v>664</v>
      </c>
      <c r="D12" s="30">
        <f>Gastos!E3</f>
        <v>664</v>
      </c>
      <c r="E12" s="30">
        <f>Gastos!F3</f>
        <v>664</v>
      </c>
      <c r="F12" s="30">
        <f>Gastos!G3</f>
        <v>664</v>
      </c>
      <c r="G12" s="30">
        <f>Gastos!H3</f>
        <v>664</v>
      </c>
      <c r="H12" s="30">
        <f>Gastos!I3</f>
        <v>664</v>
      </c>
      <c r="I12" s="30">
        <f>Gastos!J3</f>
        <v>664</v>
      </c>
      <c r="J12" s="30">
        <f>Gastos!K3</f>
        <v>664</v>
      </c>
      <c r="K12" s="30">
        <f>Gastos!L3</f>
        <v>664</v>
      </c>
      <c r="L12" s="30">
        <f>Gastos!M3</f>
        <v>664</v>
      </c>
      <c r="M12" s="30">
        <f>Gastos!N3</f>
        <v>664</v>
      </c>
      <c r="N12" s="22">
        <f>SUM(B12:M12)</f>
        <v>7968</v>
      </c>
      <c r="P12" s="29" t="s">
        <v>44</v>
      </c>
      <c r="Q12" s="30">
        <f>Gastos!Q3</f>
        <v>678.34</v>
      </c>
      <c r="R12" s="30">
        <f>Gastos!R3</f>
        <v>678.34</v>
      </c>
      <c r="S12" s="30">
        <f>Gastos!S3</f>
        <v>678.34</v>
      </c>
      <c r="T12" s="30">
        <f>Gastos!T3</f>
        <v>678.34</v>
      </c>
      <c r="U12" s="30">
        <f>Gastos!U3</f>
        <v>0</v>
      </c>
      <c r="V12" s="30">
        <f>Gastos!V3</f>
        <v>0</v>
      </c>
      <c r="W12" s="30">
        <f>Gastos!W3</f>
        <v>0</v>
      </c>
      <c r="X12" s="30">
        <f>Gastos!X3</f>
        <v>0</v>
      </c>
      <c r="Y12" s="30">
        <f>Gastos!Y3</f>
        <v>0</v>
      </c>
      <c r="Z12" s="30">
        <f>Gastos!Z3</f>
        <v>0</v>
      </c>
      <c r="AA12" s="30">
        <f>Gastos!AA3</f>
        <v>0</v>
      </c>
      <c r="AB12" s="30">
        <f>Gastos!AB3</f>
        <v>0</v>
      </c>
      <c r="AC12" s="21">
        <f>SUM(Q12:AB12)</f>
        <v>2713.36</v>
      </c>
      <c r="AE12" s="29" t="s">
        <v>44</v>
      </c>
      <c r="AF12" s="92">
        <f>B12</f>
        <v>664</v>
      </c>
      <c r="AG12" s="92">
        <f t="shared" ref="AG12:AQ12" si="27">C12</f>
        <v>664</v>
      </c>
      <c r="AH12" s="92">
        <f t="shared" si="27"/>
        <v>664</v>
      </c>
      <c r="AI12" s="92">
        <f t="shared" si="27"/>
        <v>664</v>
      </c>
      <c r="AJ12" s="92">
        <f t="shared" si="27"/>
        <v>664</v>
      </c>
      <c r="AK12" s="92">
        <f t="shared" si="27"/>
        <v>664</v>
      </c>
      <c r="AL12" s="92">
        <f t="shared" si="27"/>
        <v>664</v>
      </c>
      <c r="AM12" s="92">
        <f t="shared" si="27"/>
        <v>664</v>
      </c>
      <c r="AN12" s="92">
        <f t="shared" si="27"/>
        <v>664</v>
      </c>
      <c r="AO12" s="92">
        <f t="shared" si="27"/>
        <v>664</v>
      </c>
      <c r="AP12" s="92">
        <f t="shared" si="27"/>
        <v>664</v>
      </c>
      <c r="AQ12" s="92">
        <f t="shared" si="27"/>
        <v>664</v>
      </c>
      <c r="AR12" s="22">
        <f>SUM(AF12:AQ12)</f>
        <v>7968</v>
      </c>
    </row>
    <row r="13" spans="1:47" outlineLevel="1">
      <c r="A13" s="29" t="s">
        <v>33</v>
      </c>
      <c r="B13" s="30">
        <f>Gastos!C11+Gastos!C12+Gastos!C13</f>
        <v>243</v>
      </c>
      <c r="C13" s="30">
        <f>Gastos!D11+Gastos!D12+Gastos!D13</f>
        <v>121</v>
      </c>
      <c r="D13" s="30">
        <f>Gastos!E11+Gastos!E12+Gastos!E13</f>
        <v>136</v>
      </c>
      <c r="E13" s="30">
        <f>Gastos!F11+Gastos!F12+Gastos!F13</f>
        <v>203</v>
      </c>
      <c r="F13" s="30">
        <f>Gastos!G11+Gastos!G12+Gastos!G13</f>
        <v>147</v>
      </c>
      <c r="G13" s="30">
        <f>Gastos!H11+Gastos!H12+Gastos!H13</f>
        <v>120</v>
      </c>
      <c r="H13" s="30">
        <f>Gastos!I11+Gastos!I12+Gastos!I13</f>
        <v>220</v>
      </c>
      <c r="I13" s="30">
        <f>Gastos!J11+Gastos!J12+Gastos!J13</f>
        <v>134</v>
      </c>
      <c r="J13" s="30">
        <f>Gastos!K11+Gastos!K12+Gastos!K13</f>
        <v>182</v>
      </c>
      <c r="K13" s="30">
        <f>Gastos!L11+Gastos!L12+Gastos!L13</f>
        <v>223</v>
      </c>
      <c r="L13" s="30">
        <f>Gastos!M11+Gastos!M12+Gastos!M13</f>
        <v>122</v>
      </c>
      <c r="M13" s="30">
        <f>Gastos!N11+Gastos!N12+Gastos!N13</f>
        <v>153</v>
      </c>
      <c r="N13" s="22">
        <f t="shared" ref="N13:N19" si="28">SUM(B13:M13)</f>
        <v>2004</v>
      </c>
      <c r="P13" s="29" t="s">
        <v>33</v>
      </c>
      <c r="Q13" s="30">
        <f>Gastos!Q11+Gastos!Q12+Gastos!Q13</f>
        <v>365.93</v>
      </c>
      <c r="R13" s="30">
        <f>Gastos!R11+Gastos!R12+Gastos!R13</f>
        <v>243.10999999999999</v>
      </c>
      <c r="S13" s="30">
        <f>Gastos!S11+Gastos!S12+Gastos!S13</f>
        <v>182.48000000000002</v>
      </c>
      <c r="T13" s="30">
        <f>Gastos!T11+Gastos!T12+Gastos!T13</f>
        <v>279.85000000000002</v>
      </c>
      <c r="U13" s="30">
        <f>Gastos!U11+Gastos!U12+Gastos!U13</f>
        <v>0</v>
      </c>
      <c r="V13" s="30">
        <f>Gastos!V11+Gastos!V12+Gastos!V13</f>
        <v>0</v>
      </c>
      <c r="W13" s="30">
        <f>Gastos!W11+Gastos!W12+Gastos!W13</f>
        <v>0</v>
      </c>
      <c r="X13" s="30">
        <f>Gastos!X11+Gastos!X12+Gastos!X13</f>
        <v>0</v>
      </c>
      <c r="Y13" s="30">
        <f>Gastos!Y11+Gastos!Y12+Gastos!Y13</f>
        <v>0</v>
      </c>
      <c r="Z13" s="30">
        <f>Gastos!Z11+Gastos!Z12+Gastos!Z13</f>
        <v>0</v>
      </c>
      <c r="AA13" s="30">
        <f>Gastos!AA11+Gastos!AA12+Gastos!AA13</f>
        <v>0</v>
      </c>
      <c r="AB13" s="30">
        <f>Gastos!AB11+Gastos!AB12+Gastos!AB13</f>
        <v>0</v>
      </c>
      <c r="AC13" s="21">
        <f t="shared" ref="AC13:AC19" si="29">SUM(Q13:AB13)</f>
        <v>1071.3699999999999</v>
      </c>
      <c r="AE13" s="29" t="s">
        <v>33</v>
      </c>
      <c r="AF13" s="93">
        <f t="shared" ref="AF13:AF18" ca="1" si="30">((RANDBETWEEN($AT$8,$AU$8)*B13)/100)+B13</f>
        <v>250.29</v>
      </c>
      <c r="AG13" s="93">
        <f t="shared" ref="AG13:AG18" ca="1" si="31">((RANDBETWEEN($AT$8,$AU$8)*C13)/100)+C13</f>
        <v>127.05</v>
      </c>
      <c r="AH13" s="93">
        <f t="shared" ref="AH13:AH18" ca="1" si="32">((RANDBETWEEN($AT$8,$AU$8)*D13)/100)+D13</f>
        <v>141.44</v>
      </c>
      <c r="AI13" s="93">
        <f t="shared" ref="AI13:AI18" ca="1" si="33">((RANDBETWEEN($AT$8,$AU$8)*E13)/100)+E13</f>
        <v>213.15</v>
      </c>
      <c r="AJ13" s="93">
        <f t="shared" ref="AJ13:AJ18" ca="1" si="34">((RANDBETWEEN($AT$8,$AU$8)*F13)/100)+F13</f>
        <v>151.41</v>
      </c>
      <c r="AK13" s="93">
        <f t="shared" ref="AK13:AK18" ca="1" si="35">((RANDBETWEEN($AT$8,$AU$8)*G13)/100)+G13</f>
        <v>124.8</v>
      </c>
      <c r="AL13" s="93">
        <f t="shared" ref="AL13:AL18" ca="1" si="36">((RANDBETWEEN($AT$8,$AU$8)*H13)/100)+H13</f>
        <v>228.8</v>
      </c>
      <c r="AM13" s="93">
        <f t="shared" ref="AM13:AM18" ca="1" si="37">((RANDBETWEEN($AT$8,$AU$8)*I13)/100)+I13</f>
        <v>140.69999999999999</v>
      </c>
      <c r="AN13" s="93">
        <f t="shared" ref="AN13:AN18" ca="1" si="38">((RANDBETWEEN($AT$8,$AU$8)*J13)/100)+J13</f>
        <v>187.46</v>
      </c>
      <c r="AO13" s="93">
        <f t="shared" ref="AO13:AO18" ca="1" si="39">((RANDBETWEEN($AT$8,$AU$8)*K13)/100)+K13</f>
        <v>231.92</v>
      </c>
      <c r="AP13" s="93">
        <f t="shared" ref="AP13:AP18" ca="1" si="40">((RANDBETWEEN($AT$8,$AU$8)*L13)/100)+L13</f>
        <v>126.88</v>
      </c>
      <c r="AQ13" s="93">
        <f t="shared" ref="AQ13:AQ18" ca="1" si="41">((RANDBETWEEN($AT$8,$AU$8)*M13)/100)+M13</f>
        <v>157.59</v>
      </c>
      <c r="AR13" s="22">
        <f t="shared" ref="AR13:AR19" ca="1" si="42">SUM(AF13:AQ13)</f>
        <v>2081.4900000000002</v>
      </c>
    </row>
    <row r="14" spans="1:47" outlineLevel="1">
      <c r="A14" s="29" t="s">
        <v>34</v>
      </c>
      <c r="B14" s="30">
        <f>Gastos!C17+Gastos!C10</f>
        <v>503</v>
      </c>
      <c r="C14" s="30">
        <f>Gastos!D17+Gastos!D10</f>
        <v>503</v>
      </c>
      <c r="D14" s="30">
        <f>Gastos!E17+Gastos!E10</f>
        <v>503</v>
      </c>
      <c r="E14" s="30">
        <f>Gastos!F17+Gastos!F10</f>
        <v>503</v>
      </c>
      <c r="F14" s="30">
        <f>Gastos!G17+Gastos!G10</f>
        <v>503</v>
      </c>
      <c r="G14" s="30">
        <f>Gastos!H17+Gastos!H10</f>
        <v>503</v>
      </c>
      <c r="H14" s="30">
        <f>Gastos!I17+Gastos!I10</f>
        <v>503</v>
      </c>
      <c r="I14" s="30">
        <f>Gastos!J17+Gastos!J10</f>
        <v>503</v>
      </c>
      <c r="J14" s="30">
        <f>Gastos!K17+Gastos!K10</f>
        <v>503</v>
      </c>
      <c r="K14" s="30">
        <f>Gastos!L17+Gastos!L10</f>
        <v>503</v>
      </c>
      <c r="L14" s="30">
        <f>Gastos!M17+Gastos!M10</f>
        <v>503</v>
      </c>
      <c r="M14" s="30">
        <f>Gastos!N17+Gastos!N10</f>
        <v>503</v>
      </c>
      <c r="N14" s="22">
        <f t="shared" si="28"/>
        <v>6036</v>
      </c>
      <c r="P14" s="29" t="s">
        <v>34</v>
      </c>
      <c r="Q14" s="30">
        <f>Gastos!Q10+Gastos!Q17</f>
        <v>514.22</v>
      </c>
      <c r="R14" s="30">
        <f>Gastos!R10+Gastos!R17</f>
        <v>514.22</v>
      </c>
      <c r="S14" s="30">
        <f>Gastos!S10+Gastos!S17</f>
        <v>514.22</v>
      </c>
      <c r="T14" s="30">
        <f>Gastos!T10+Gastos!T17</f>
        <v>514.22</v>
      </c>
      <c r="U14" s="30">
        <f>Gastos!U10+Gastos!U17</f>
        <v>0</v>
      </c>
      <c r="V14" s="30">
        <f>Gastos!V10+Gastos!V17</f>
        <v>0</v>
      </c>
      <c r="W14" s="30">
        <f>Gastos!W10+Gastos!W17</f>
        <v>0</v>
      </c>
      <c r="X14" s="30">
        <f>Gastos!X10+Gastos!X17</f>
        <v>0</v>
      </c>
      <c r="Y14" s="30">
        <f>Gastos!Y10+Gastos!Y17</f>
        <v>0</v>
      </c>
      <c r="Z14" s="30">
        <f>Gastos!Z10+Gastos!Z17</f>
        <v>0</v>
      </c>
      <c r="AA14" s="30">
        <f>Gastos!AA10+Gastos!AA17</f>
        <v>0</v>
      </c>
      <c r="AB14" s="30">
        <f>Gastos!AB10+Gastos!AB17</f>
        <v>0</v>
      </c>
      <c r="AC14" s="21">
        <f t="shared" si="29"/>
        <v>2056.88</v>
      </c>
      <c r="AE14" s="29" t="s">
        <v>34</v>
      </c>
      <c r="AF14" s="93">
        <f t="shared" ca="1" si="30"/>
        <v>518.09</v>
      </c>
      <c r="AG14" s="93">
        <f t="shared" ca="1" si="31"/>
        <v>523.12</v>
      </c>
      <c r="AH14" s="93">
        <f t="shared" ca="1" si="32"/>
        <v>523.12</v>
      </c>
      <c r="AI14" s="93">
        <f t="shared" ca="1" si="33"/>
        <v>523.12</v>
      </c>
      <c r="AJ14" s="93">
        <f t="shared" ca="1" si="34"/>
        <v>518.09</v>
      </c>
      <c r="AK14" s="93">
        <f t="shared" ca="1" si="35"/>
        <v>528.15</v>
      </c>
      <c r="AL14" s="93">
        <f t="shared" ca="1" si="36"/>
        <v>528.15</v>
      </c>
      <c r="AM14" s="93">
        <f t="shared" ca="1" si="37"/>
        <v>528.15</v>
      </c>
      <c r="AN14" s="93">
        <f t="shared" ca="1" si="38"/>
        <v>528.15</v>
      </c>
      <c r="AO14" s="93">
        <f t="shared" ca="1" si="39"/>
        <v>528.15</v>
      </c>
      <c r="AP14" s="93">
        <f t="shared" ca="1" si="40"/>
        <v>528.15</v>
      </c>
      <c r="AQ14" s="93">
        <f t="shared" ca="1" si="41"/>
        <v>523.12</v>
      </c>
      <c r="AR14" s="22">
        <f t="shared" ca="1" si="42"/>
        <v>6297.5599999999986</v>
      </c>
    </row>
    <row r="15" spans="1:47" outlineLevel="1">
      <c r="A15" s="29" t="s">
        <v>113</v>
      </c>
      <c r="B15" s="30">
        <f>Gastos!C6</f>
        <v>0</v>
      </c>
      <c r="C15" s="30">
        <f>Gastos!D6</f>
        <v>0</v>
      </c>
      <c r="D15" s="30">
        <f>Gastos!E6</f>
        <v>0</v>
      </c>
      <c r="E15" s="30">
        <f>Gastos!F6</f>
        <v>0</v>
      </c>
      <c r="F15" s="30">
        <f>Gastos!G6</f>
        <v>0</v>
      </c>
      <c r="G15" s="30">
        <f>Gastos!H6</f>
        <v>0</v>
      </c>
      <c r="H15" s="30">
        <f>Gastos!I6</f>
        <v>0</v>
      </c>
      <c r="I15" s="30">
        <f>Gastos!J6</f>
        <v>0</v>
      </c>
      <c r="J15" s="30">
        <f>Gastos!K6</f>
        <v>0</v>
      </c>
      <c r="K15" s="30">
        <f>Gastos!L6</f>
        <v>0</v>
      </c>
      <c r="L15" s="30">
        <f>Gastos!M6</f>
        <v>0</v>
      </c>
      <c r="M15" s="30">
        <f>Gastos!N6</f>
        <v>0</v>
      </c>
      <c r="N15" s="22">
        <f t="shared" si="28"/>
        <v>0</v>
      </c>
      <c r="P15" s="29" t="s">
        <v>113</v>
      </c>
      <c r="Q15" s="30">
        <f>Gastos!Q6</f>
        <v>0</v>
      </c>
      <c r="R15" s="30">
        <f>Gastos!R6</f>
        <v>0</v>
      </c>
      <c r="S15" s="30">
        <f>Gastos!S6</f>
        <v>1200</v>
      </c>
      <c r="T15" s="30">
        <f>Gastos!T6</f>
        <v>561.12</v>
      </c>
      <c r="U15" s="30">
        <f>Gastos!U6</f>
        <v>0</v>
      </c>
      <c r="V15" s="30">
        <f>Gastos!V6</f>
        <v>0</v>
      </c>
      <c r="W15" s="30">
        <f>Gastos!W6</f>
        <v>0</v>
      </c>
      <c r="X15" s="30">
        <f>Gastos!X6</f>
        <v>0</v>
      </c>
      <c r="Y15" s="30">
        <f>Gastos!Y6</f>
        <v>0</v>
      </c>
      <c r="Z15" s="30">
        <f>Gastos!Z6</f>
        <v>0</v>
      </c>
      <c r="AA15" s="30">
        <f>Gastos!AA6</f>
        <v>0</v>
      </c>
      <c r="AB15" s="30">
        <f>Gastos!AB6</f>
        <v>0</v>
      </c>
      <c r="AC15" s="21">
        <f t="shared" si="29"/>
        <v>1761.12</v>
      </c>
      <c r="AE15" s="29" t="s">
        <v>35</v>
      </c>
      <c r="AF15" s="93">
        <f t="shared" ca="1" si="30"/>
        <v>0</v>
      </c>
      <c r="AG15" s="93">
        <f t="shared" ca="1" si="31"/>
        <v>0</v>
      </c>
      <c r="AH15" s="93">
        <f t="shared" ca="1" si="32"/>
        <v>0</v>
      </c>
      <c r="AI15" s="93">
        <f t="shared" ca="1" si="33"/>
        <v>0</v>
      </c>
      <c r="AJ15" s="93">
        <f t="shared" ca="1" si="34"/>
        <v>0</v>
      </c>
      <c r="AK15" s="93">
        <f t="shared" ca="1" si="35"/>
        <v>0</v>
      </c>
      <c r="AL15" s="93">
        <f t="shared" ca="1" si="36"/>
        <v>0</v>
      </c>
      <c r="AM15" s="93">
        <f t="shared" ca="1" si="37"/>
        <v>0</v>
      </c>
      <c r="AN15" s="93">
        <f t="shared" ca="1" si="38"/>
        <v>0</v>
      </c>
      <c r="AO15" s="93">
        <f t="shared" ca="1" si="39"/>
        <v>0</v>
      </c>
      <c r="AP15" s="93">
        <f t="shared" ca="1" si="40"/>
        <v>0</v>
      </c>
      <c r="AQ15" s="93">
        <f t="shared" ca="1" si="41"/>
        <v>0</v>
      </c>
      <c r="AR15" s="22">
        <f t="shared" ca="1" si="42"/>
        <v>0</v>
      </c>
    </row>
    <row r="16" spans="1:47" outlineLevel="1">
      <c r="A16" s="29" t="s">
        <v>106</v>
      </c>
      <c r="B16" s="30">
        <f>Gastos!C7</f>
        <v>363</v>
      </c>
      <c r="C16" s="30">
        <f>Gastos!D7</f>
        <v>363</v>
      </c>
      <c r="D16" s="30">
        <f>Gastos!E7</f>
        <v>363</v>
      </c>
      <c r="E16" s="30">
        <f>Gastos!F7</f>
        <v>363</v>
      </c>
      <c r="F16" s="30">
        <f>Gastos!G7</f>
        <v>363</v>
      </c>
      <c r="G16" s="30">
        <f>Gastos!H7</f>
        <v>363</v>
      </c>
      <c r="H16" s="30">
        <f>Gastos!I7</f>
        <v>363</v>
      </c>
      <c r="I16" s="30">
        <f>Gastos!J7</f>
        <v>363</v>
      </c>
      <c r="J16" s="30">
        <f>Gastos!K7</f>
        <v>363</v>
      </c>
      <c r="K16" s="30">
        <f>Gastos!L7</f>
        <v>363</v>
      </c>
      <c r="L16" s="30">
        <f>Gastos!M7</f>
        <v>363</v>
      </c>
      <c r="M16" s="30">
        <f>Gastos!N7</f>
        <v>363</v>
      </c>
      <c r="N16" s="22">
        <f t="shared" si="28"/>
        <v>4356</v>
      </c>
      <c r="P16" s="29" t="s">
        <v>106</v>
      </c>
      <c r="Q16" s="30">
        <f>Gastos!Q7</f>
        <v>363</v>
      </c>
      <c r="R16" s="30">
        <f>Gastos!R7</f>
        <v>363</v>
      </c>
      <c r="S16" s="30">
        <f>Gastos!S7</f>
        <v>363</v>
      </c>
      <c r="T16" s="30">
        <f>Gastos!T7</f>
        <v>363</v>
      </c>
      <c r="U16" s="30">
        <f>Gastos!U7</f>
        <v>0</v>
      </c>
      <c r="V16" s="30">
        <f>Gastos!V7</f>
        <v>0</v>
      </c>
      <c r="W16" s="30">
        <f>Gastos!W7</f>
        <v>0</v>
      </c>
      <c r="X16" s="30">
        <f>Gastos!X7</f>
        <v>0</v>
      </c>
      <c r="Y16" s="30">
        <f>Gastos!Y7</f>
        <v>0</v>
      </c>
      <c r="Z16" s="30">
        <f>Gastos!Z7</f>
        <v>0</v>
      </c>
      <c r="AA16" s="30">
        <f>Gastos!AA7</f>
        <v>0</v>
      </c>
      <c r="AB16" s="30">
        <f>Gastos!AB7</f>
        <v>0</v>
      </c>
      <c r="AC16" s="21">
        <f t="shared" si="29"/>
        <v>1452</v>
      </c>
      <c r="AE16" s="29" t="s">
        <v>36</v>
      </c>
      <c r="AF16" s="93">
        <f t="shared" ca="1" si="30"/>
        <v>373.89</v>
      </c>
      <c r="AG16" s="93">
        <f t="shared" ca="1" si="31"/>
        <v>377.52</v>
      </c>
      <c r="AH16" s="93">
        <f t="shared" ca="1" si="32"/>
        <v>381.15</v>
      </c>
      <c r="AI16" s="93">
        <f t="shared" ca="1" si="33"/>
        <v>373.89</v>
      </c>
      <c r="AJ16" s="93">
        <f t="shared" ca="1" si="34"/>
        <v>381.15</v>
      </c>
      <c r="AK16" s="93">
        <f t="shared" ca="1" si="35"/>
        <v>381.15</v>
      </c>
      <c r="AL16" s="93">
        <f t="shared" ca="1" si="36"/>
        <v>381.15</v>
      </c>
      <c r="AM16" s="93">
        <f t="shared" ca="1" si="37"/>
        <v>377.52</v>
      </c>
      <c r="AN16" s="93">
        <f t="shared" ca="1" si="38"/>
        <v>377.52</v>
      </c>
      <c r="AO16" s="93">
        <f t="shared" ca="1" si="39"/>
        <v>373.89</v>
      </c>
      <c r="AP16" s="93">
        <f t="shared" ca="1" si="40"/>
        <v>373.89</v>
      </c>
      <c r="AQ16" s="93">
        <f t="shared" ca="1" si="41"/>
        <v>373.89</v>
      </c>
      <c r="AR16" s="22">
        <f t="shared" ca="1" si="42"/>
        <v>4526.6100000000006</v>
      </c>
    </row>
    <row r="17" spans="1:44" outlineLevel="1">
      <c r="A17" s="31" t="s">
        <v>38</v>
      </c>
      <c r="B17" s="30">
        <f>Gastos!C4</f>
        <v>121</v>
      </c>
      <c r="C17" s="30">
        <f>Gastos!D4</f>
        <v>121</v>
      </c>
      <c r="D17" s="30">
        <f>Gastos!E4</f>
        <v>121</v>
      </c>
      <c r="E17" s="30">
        <f>Gastos!F4</f>
        <v>121</v>
      </c>
      <c r="F17" s="30">
        <f>Gastos!G4</f>
        <v>180</v>
      </c>
      <c r="G17" s="30">
        <f>Gastos!H4</f>
        <v>121</v>
      </c>
      <c r="H17" s="30">
        <f>Gastos!I4</f>
        <v>121</v>
      </c>
      <c r="I17" s="30">
        <f>Gastos!J4</f>
        <v>121</v>
      </c>
      <c r="J17" s="30">
        <f>Gastos!K4</f>
        <v>121</v>
      </c>
      <c r="K17" s="30">
        <f>Gastos!L4</f>
        <v>121</v>
      </c>
      <c r="L17" s="30">
        <f>Gastos!M4</f>
        <v>121</v>
      </c>
      <c r="M17" s="30">
        <f>Gastos!N4</f>
        <v>121</v>
      </c>
      <c r="N17" s="22">
        <f t="shared" si="28"/>
        <v>1511</v>
      </c>
      <c r="P17" s="31" t="s">
        <v>38</v>
      </c>
      <c r="Q17" s="30">
        <f>Gastos!Q4</f>
        <v>121</v>
      </c>
      <c r="R17" s="30">
        <f>Gastos!R4</f>
        <v>121</v>
      </c>
      <c r="S17" s="30">
        <f>Gastos!S4</f>
        <v>121</v>
      </c>
      <c r="T17" s="30">
        <f>Gastos!T4</f>
        <v>121</v>
      </c>
      <c r="U17" s="30">
        <f>Gastos!U4</f>
        <v>0</v>
      </c>
      <c r="V17" s="30">
        <f>Gastos!V4</f>
        <v>0</v>
      </c>
      <c r="W17" s="30">
        <f>Gastos!W4</f>
        <v>0</v>
      </c>
      <c r="X17" s="30">
        <f>Gastos!X4</f>
        <v>0</v>
      </c>
      <c r="Y17" s="30">
        <f>Gastos!Y4</f>
        <v>0</v>
      </c>
      <c r="Z17" s="30">
        <f>Gastos!Z4</f>
        <v>0</v>
      </c>
      <c r="AA17" s="30">
        <f>Gastos!AA4</f>
        <v>0</v>
      </c>
      <c r="AB17" s="30">
        <f>Gastos!AB4</f>
        <v>0</v>
      </c>
      <c r="AC17" s="21">
        <f t="shared" si="29"/>
        <v>484</v>
      </c>
      <c r="AE17" s="31" t="s">
        <v>38</v>
      </c>
      <c r="AF17" s="93">
        <f t="shared" ca="1" si="30"/>
        <v>125.84</v>
      </c>
      <c r="AG17" s="93">
        <f t="shared" ca="1" si="31"/>
        <v>125.84</v>
      </c>
      <c r="AH17" s="93">
        <f t="shared" ca="1" si="32"/>
        <v>124.63</v>
      </c>
      <c r="AI17" s="93">
        <f t="shared" ca="1" si="33"/>
        <v>125.84</v>
      </c>
      <c r="AJ17" s="93">
        <f t="shared" ca="1" si="34"/>
        <v>185.4</v>
      </c>
      <c r="AK17" s="93">
        <f t="shared" ca="1" si="35"/>
        <v>127.05</v>
      </c>
      <c r="AL17" s="93">
        <f t="shared" ca="1" si="36"/>
        <v>124.63</v>
      </c>
      <c r="AM17" s="93">
        <f t="shared" ca="1" si="37"/>
        <v>125.84</v>
      </c>
      <c r="AN17" s="93">
        <f t="shared" ca="1" si="38"/>
        <v>125.84</v>
      </c>
      <c r="AO17" s="93">
        <f t="shared" ca="1" si="39"/>
        <v>127.05</v>
      </c>
      <c r="AP17" s="93">
        <f t="shared" ca="1" si="40"/>
        <v>127.05</v>
      </c>
      <c r="AQ17" s="93">
        <f t="shared" ca="1" si="41"/>
        <v>124.63</v>
      </c>
      <c r="AR17" s="22">
        <f t="shared" ca="1" si="42"/>
        <v>1569.6399999999999</v>
      </c>
    </row>
    <row r="18" spans="1:44" outlineLevel="1">
      <c r="A18" s="29" t="s">
        <v>43</v>
      </c>
      <c r="B18" s="30">
        <f>Gastos!C18+Gastos!C19+Gastos!C20</f>
        <v>71.416666666666671</v>
      </c>
      <c r="C18" s="30">
        <f>Gastos!D18+Gastos!D19+Gastos!D20</f>
        <v>71.416666666666671</v>
      </c>
      <c r="D18" s="30">
        <f>Gastos!E18+Gastos!E19+Gastos!E20</f>
        <v>71.416666666666671</v>
      </c>
      <c r="E18" s="30">
        <f>Gastos!F18+Gastos!F19+Gastos!F20</f>
        <v>71.416666666666671</v>
      </c>
      <c r="F18" s="30">
        <f>Gastos!G18+Gastos!G19+Gastos!G20</f>
        <v>71.416666666666671</v>
      </c>
      <c r="G18" s="30">
        <f>Gastos!H18+Gastos!H19+Gastos!H20</f>
        <v>71.416666666666671</v>
      </c>
      <c r="H18" s="30">
        <f>Gastos!I18+Gastos!I19+Gastos!I20</f>
        <v>71.416666666666671</v>
      </c>
      <c r="I18" s="30">
        <f>Gastos!J18+Gastos!J19+Gastos!J20</f>
        <v>71.416666666666671</v>
      </c>
      <c r="J18" s="30">
        <f>Gastos!K18+Gastos!K19+Gastos!K20</f>
        <v>71.416666666666671</v>
      </c>
      <c r="K18" s="30">
        <f>Gastos!L18+Gastos!L19+Gastos!L20</f>
        <v>71.416666666666671</v>
      </c>
      <c r="L18" s="30">
        <f>Gastos!M18+Gastos!M19+Gastos!M20</f>
        <v>71.416666666666671</v>
      </c>
      <c r="M18" s="30">
        <f>Gastos!N18+Gastos!N19+Gastos!N20</f>
        <v>71.416666666666671</v>
      </c>
      <c r="N18" s="22">
        <f t="shared" si="28"/>
        <v>856.99999999999989</v>
      </c>
      <c r="P18" s="29" t="s">
        <v>43</v>
      </c>
      <c r="Q18" s="30">
        <f>Gastos!Q18+Gastos!Q19+Gastos!Q20</f>
        <v>71.666666666666671</v>
      </c>
      <c r="R18" s="30">
        <f>Gastos!R18+Gastos!R19+Gastos!R20</f>
        <v>71.666666666666671</v>
      </c>
      <c r="S18" s="30">
        <f>Gastos!S18+Gastos!S19+Gastos!S20</f>
        <v>71.666666666666671</v>
      </c>
      <c r="T18" s="30">
        <f>Gastos!T18+Gastos!T19+Gastos!T20</f>
        <v>71.666666666666671</v>
      </c>
      <c r="U18" s="30">
        <f>Gastos!U18+Gastos!U19+Gastos!U20</f>
        <v>0</v>
      </c>
      <c r="V18" s="30">
        <f>Gastos!V18+Gastos!V19+Gastos!V20</f>
        <v>0</v>
      </c>
      <c r="W18" s="30">
        <f>Gastos!W18+Gastos!W19+Gastos!W20</f>
        <v>0</v>
      </c>
      <c r="X18" s="30">
        <f>Gastos!X18+Gastos!X19+Gastos!X20</f>
        <v>0</v>
      </c>
      <c r="Y18" s="30">
        <f>Gastos!Y18+Gastos!Y19+Gastos!Y20</f>
        <v>0</v>
      </c>
      <c r="Z18" s="30">
        <f>Gastos!Z18+Gastos!Z19+Gastos!Z20</f>
        <v>0</v>
      </c>
      <c r="AA18" s="30">
        <f>Gastos!AA18+Gastos!AA19+Gastos!AA20</f>
        <v>0</v>
      </c>
      <c r="AB18" s="30">
        <f>Gastos!AB18+Gastos!AB19+Gastos!AB20</f>
        <v>0</v>
      </c>
      <c r="AC18" s="21">
        <f t="shared" si="29"/>
        <v>286.66666666666669</v>
      </c>
      <c r="AE18" s="29" t="s">
        <v>43</v>
      </c>
      <c r="AF18" s="93">
        <f t="shared" ca="1" si="30"/>
        <v>74.987500000000011</v>
      </c>
      <c r="AG18" s="93">
        <f t="shared" ca="1" si="31"/>
        <v>73.55916666666667</v>
      </c>
      <c r="AH18" s="93">
        <f t="shared" ca="1" si="32"/>
        <v>74.987500000000011</v>
      </c>
      <c r="AI18" s="93">
        <f t="shared" ca="1" si="33"/>
        <v>74.987500000000011</v>
      </c>
      <c r="AJ18" s="93">
        <f t="shared" ca="1" si="34"/>
        <v>74.273333333333341</v>
      </c>
      <c r="AK18" s="93">
        <f t="shared" ca="1" si="35"/>
        <v>74.987500000000011</v>
      </c>
      <c r="AL18" s="93">
        <f t="shared" ca="1" si="36"/>
        <v>73.55916666666667</v>
      </c>
      <c r="AM18" s="93">
        <f t="shared" ca="1" si="37"/>
        <v>74.273333333333341</v>
      </c>
      <c r="AN18" s="93">
        <f t="shared" ca="1" si="38"/>
        <v>74.987500000000011</v>
      </c>
      <c r="AO18" s="93">
        <f t="shared" ca="1" si="39"/>
        <v>73.55916666666667</v>
      </c>
      <c r="AP18" s="93">
        <f t="shared" ca="1" si="40"/>
        <v>74.987500000000011</v>
      </c>
      <c r="AQ18" s="93">
        <f t="shared" ca="1" si="41"/>
        <v>74.273333333333341</v>
      </c>
      <c r="AR18" s="22">
        <f t="shared" ca="1" si="42"/>
        <v>893.4224999999999</v>
      </c>
    </row>
    <row r="19" spans="1:44" outlineLevel="1">
      <c r="A19" s="119" t="s">
        <v>106</v>
      </c>
      <c r="B19" s="30">
        <f>Gastos!C22</f>
        <v>0</v>
      </c>
      <c r="C19" s="30">
        <f>Gastos!D22</f>
        <v>0</v>
      </c>
      <c r="D19" s="30">
        <f>Gastos!E22</f>
        <v>0</v>
      </c>
      <c r="E19" s="30">
        <f>Gastos!F22</f>
        <v>0</v>
      </c>
      <c r="F19" s="30">
        <f>Gastos!G22</f>
        <v>0</v>
      </c>
      <c r="G19" s="30">
        <f>Gastos!H22</f>
        <v>0</v>
      </c>
      <c r="H19" s="30">
        <f>Gastos!I22</f>
        <v>1159</v>
      </c>
      <c r="I19" s="30">
        <f>Gastos!J22</f>
        <v>0</v>
      </c>
      <c r="J19" s="30">
        <f>Gastos!K22</f>
        <v>0</v>
      </c>
      <c r="K19" s="30">
        <f>Gastos!L22</f>
        <v>0</v>
      </c>
      <c r="L19" s="30">
        <f>Gastos!M22</f>
        <v>0</v>
      </c>
      <c r="M19" s="30">
        <f>Gastos!N22</f>
        <v>172</v>
      </c>
      <c r="N19" s="22">
        <f t="shared" si="28"/>
        <v>1331</v>
      </c>
      <c r="P19" s="119" t="s">
        <v>106</v>
      </c>
      <c r="Q19" s="30">
        <f>Gastos!Q22</f>
        <v>0</v>
      </c>
      <c r="R19" s="30">
        <f>Gastos!R22</f>
        <v>0</v>
      </c>
      <c r="S19" s="30">
        <f>Gastos!S22</f>
        <v>0</v>
      </c>
      <c r="T19" s="30">
        <f>Gastos!T22</f>
        <v>0</v>
      </c>
      <c r="U19" s="30">
        <f>Gastos!U22</f>
        <v>0</v>
      </c>
      <c r="V19" s="30">
        <f>Gastos!V22</f>
        <v>0</v>
      </c>
      <c r="W19" s="30">
        <f>Gastos!W22</f>
        <v>0</v>
      </c>
      <c r="X19" s="30">
        <f>Gastos!X22</f>
        <v>0</v>
      </c>
      <c r="Y19" s="30">
        <f>Gastos!Y22</f>
        <v>0</v>
      </c>
      <c r="Z19" s="30">
        <f>Gastos!Z22</f>
        <v>0</v>
      </c>
      <c r="AA19" s="30">
        <f>Gastos!AA22</f>
        <v>0</v>
      </c>
      <c r="AB19" s="30">
        <f>Gastos!AB22</f>
        <v>0</v>
      </c>
      <c r="AC19" s="21">
        <f t="shared" si="29"/>
        <v>0</v>
      </c>
      <c r="AE19" s="119" t="s">
        <v>106</v>
      </c>
      <c r="AF19" s="93">
        <f>B19</f>
        <v>0</v>
      </c>
      <c r="AG19" s="93">
        <f t="shared" ref="AG19:AQ19" si="43">C19</f>
        <v>0</v>
      </c>
      <c r="AH19" s="93">
        <f t="shared" si="43"/>
        <v>0</v>
      </c>
      <c r="AI19" s="93">
        <f t="shared" si="43"/>
        <v>0</v>
      </c>
      <c r="AJ19" s="93">
        <f t="shared" si="43"/>
        <v>0</v>
      </c>
      <c r="AK19" s="93">
        <f t="shared" si="43"/>
        <v>0</v>
      </c>
      <c r="AL19" s="93">
        <f t="shared" si="43"/>
        <v>1159</v>
      </c>
      <c r="AM19" s="93">
        <f t="shared" si="43"/>
        <v>0</v>
      </c>
      <c r="AN19" s="93">
        <f t="shared" si="43"/>
        <v>0</v>
      </c>
      <c r="AO19" s="93">
        <f t="shared" si="43"/>
        <v>0</v>
      </c>
      <c r="AP19" s="93">
        <f t="shared" si="43"/>
        <v>0</v>
      </c>
      <c r="AQ19" s="93">
        <f t="shared" si="43"/>
        <v>172</v>
      </c>
      <c r="AR19" s="22">
        <f t="shared" si="42"/>
        <v>1331</v>
      </c>
    </row>
    <row r="20" spans="1:44">
      <c r="A20" s="32" t="s">
        <v>40</v>
      </c>
      <c r="B20" s="19">
        <v>0.42717939100351543</v>
      </c>
      <c r="C20" s="19">
        <v>0.42720796837481023</v>
      </c>
      <c r="D20" s="19">
        <v>0.30379999786119982</v>
      </c>
      <c r="E20" s="19">
        <v>0.2702081806301061</v>
      </c>
      <c r="F20" s="19">
        <v>0.49466078589878992</v>
      </c>
      <c r="G20" s="19">
        <v>0.73485426569411472</v>
      </c>
      <c r="H20" s="19">
        <v>0.25768745791473302</v>
      </c>
      <c r="I20" s="19">
        <v>0.66040712578016258</v>
      </c>
      <c r="J20" s="19">
        <v>0.42116022149354582</v>
      </c>
      <c r="K20" s="19">
        <v>0.54174809190916007</v>
      </c>
      <c r="L20" s="19">
        <v>0.51419074204467063</v>
      </c>
      <c r="M20" s="19">
        <v>0.60487225535939226</v>
      </c>
      <c r="N20" s="10"/>
      <c r="P20" s="32" t="s">
        <v>40</v>
      </c>
      <c r="Q20" s="19">
        <f t="shared" ref="Q20:AB20" si="44">Q11/Q3</f>
        <v>0.20134825396825398</v>
      </c>
      <c r="R20" s="19">
        <f t="shared" si="44"/>
        <v>0.18438302469135803</v>
      </c>
      <c r="S20" s="19">
        <f t="shared" si="44"/>
        <v>0.26988850574712642</v>
      </c>
      <c r="T20" s="19">
        <f t="shared" si="44"/>
        <v>0.22712251461988303</v>
      </c>
      <c r="U20" s="19" t="e">
        <f t="shared" si="44"/>
        <v>#DIV/0!</v>
      </c>
      <c r="V20" s="19" t="e">
        <f t="shared" si="44"/>
        <v>#DIV/0!</v>
      </c>
      <c r="W20" s="19" t="e">
        <f t="shared" si="44"/>
        <v>#DIV/0!</v>
      </c>
      <c r="X20" s="19" t="e">
        <f t="shared" si="44"/>
        <v>#DIV/0!</v>
      </c>
      <c r="Y20" s="19" t="e">
        <f t="shared" si="44"/>
        <v>#DIV/0!</v>
      </c>
      <c r="Z20" s="19" t="e">
        <f t="shared" si="44"/>
        <v>#DIV/0!</v>
      </c>
      <c r="AA20" s="19" t="e">
        <f t="shared" si="44"/>
        <v>#DIV/0!</v>
      </c>
      <c r="AB20" s="19" t="e">
        <f t="shared" si="44"/>
        <v>#DIV/0!</v>
      </c>
      <c r="AC20" s="10"/>
      <c r="AE20" s="32" t="s">
        <v>40</v>
      </c>
      <c r="AF20" s="19">
        <f t="shared" ref="AF20:AQ20" ca="1" si="45">AF11/AF3</f>
        <v>0.19783992363572486</v>
      </c>
      <c r="AG20" s="19">
        <f t="shared" ca="1" si="45"/>
        <v>0.23273342956630461</v>
      </c>
      <c r="AH20" s="19">
        <f t="shared" ca="1" si="45"/>
        <v>0.15902551454461575</v>
      </c>
      <c r="AI20" s="19">
        <f t="shared" ca="1" si="45"/>
        <v>0.1756012246106807</v>
      </c>
      <c r="AJ20" s="19">
        <f t="shared" ca="1" si="45"/>
        <v>0.17440236191991856</v>
      </c>
      <c r="AK20" s="19">
        <f t="shared" ca="1" si="45"/>
        <v>0.16397789986401001</v>
      </c>
      <c r="AL20" s="19">
        <f t="shared" ca="1" si="45"/>
        <v>0.30518824369341796</v>
      </c>
      <c r="AM20" s="19">
        <f t="shared" ca="1" si="45"/>
        <v>0.18662374559843817</v>
      </c>
      <c r="AN20" s="19">
        <f t="shared" ca="1" si="45"/>
        <v>0.18234254612193129</v>
      </c>
      <c r="AO20" s="19">
        <f t="shared" ca="1" si="45"/>
        <v>0.19944347831386117</v>
      </c>
      <c r="AP20" s="19">
        <f t="shared" ca="1" si="45"/>
        <v>0.16753344847162038</v>
      </c>
      <c r="AQ20" s="19">
        <f t="shared" ca="1" si="45"/>
        <v>0.18257334826328619</v>
      </c>
      <c r="AR20" s="10"/>
    </row>
    <row r="21" spans="1:44" ht="7.05" customHeight="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</row>
    <row r="22" spans="1:44">
      <c r="A22" s="45" t="s">
        <v>27</v>
      </c>
      <c r="B22" s="46">
        <f>B8+B11+B6</f>
        <v>6464.416666666667</v>
      </c>
      <c r="C22" s="46">
        <f t="shared" ref="C22:M22" si="46">C8+C11+C6</f>
        <v>5807.416666666667</v>
      </c>
      <c r="D22" s="46">
        <f t="shared" si="46"/>
        <v>7172.416666666667</v>
      </c>
      <c r="E22" s="46">
        <f t="shared" si="46"/>
        <v>7939.416666666667</v>
      </c>
      <c r="F22" s="46">
        <f t="shared" si="46"/>
        <v>7785.416666666667</v>
      </c>
      <c r="G22" s="46">
        <f t="shared" si="46"/>
        <v>7588.416666666667</v>
      </c>
      <c r="H22" s="46">
        <f t="shared" si="46"/>
        <v>8672.4166666666679</v>
      </c>
      <c r="I22" s="46">
        <f t="shared" si="46"/>
        <v>7402.416666666667</v>
      </c>
      <c r="J22" s="46">
        <f t="shared" si="46"/>
        <v>8003.416666666667</v>
      </c>
      <c r="K22" s="46">
        <f t="shared" si="46"/>
        <v>7959.416666666667</v>
      </c>
      <c r="L22" s="46">
        <f t="shared" si="46"/>
        <v>8103.416666666667</v>
      </c>
      <c r="M22" s="46">
        <f t="shared" si="46"/>
        <v>8520.4166666666679</v>
      </c>
      <c r="N22" s="47">
        <f>SUM(B22:M22)</f>
        <v>91419.000000000015</v>
      </c>
      <c r="P22" s="13" t="s">
        <v>27</v>
      </c>
      <c r="Q22" s="14">
        <f>Q8+Q11+Q6</f>
        <v>7971.876666666667</v>
      </c>
      <c r="R22" s="14">
        <f t="shared" ref="R22:AB22" si="47">R8+R11+R6</f>
        <v>8952.3366666666661</v>
      </c>
      <c r="S22" s="14">
        <f t="shared" si="47"/>
        <v>9541.4466666666667</v>
      </c>
      <c r="T22" s="14">
        <f t="shared" si="47"/>
        <v>9035.1966666666667</v>
      </c>
      <c r="U22" s="14">
        <f t="shared" si="47"/>
        <v>0</v>
      </c>
      <c r="V22" s="14">
        <f t="shared" si="47"/>
        <v>0</v>
      </c>
      <c r="W22" s="14">
        <f t="shared" si="47"/>
        <v>0</v>
      </c>
      <c r="X22" s="14">
        <f t="shared" si="47"/>
        <v>0</v>
      </c>
      <c r="Y22" s="14">
        <f t="shared" si="47"/>
        <v>0</v>
      </c>
      <c r="Z22" s="14">
        <f t="shared" si="47"/>
        <v>0</v>
      </c>
      <c r="AA22" s="14">
        <f t="shared" si="47"/>
        <v>0</v>
      </c>
      <c r="AB22" s="14">
        <f t="shared" si="47"/>
        <v>0</v>
      </c>
      <c r="AC22" s="5">
        <f>SUM(Q22:AB22)</f>
        <v>35500.856666666667</v>
      </c>
      <c r="AE22" s="56" t="s">
        <v>27</v>
      </c>
      <c r="AF22" s="57">
        <f ca="1">AF8+AF11+AF6</f>
        <v>6723.7674999999999</v>
      </c>
      <c r="AG22" s="57">
        <f t="shared" ref="AG22:AQ22" ca="1" si="48">AG8+AG11+AG6</f>
        <v>5974.9291666666668</v>
      </c>
      <c r="AH22" s="57">
        <f t="shared" ca="1" si="48"/>
        <v>7435.8875000000007</v>
      </c>
      <c r="AI22" s="57">
        <f t="shared" ca="1" si="48"/>
        <v>8219.6875</v>
      </c>
      <c r="AJ22" s="57">
        <f t="shared" ca="1" si="48"/>
        <v>8124.1733333333341</v>
      </c>
      <c r="AK22" s="57">
        <f t="shared" ca="1" si="48"/>
        <v>7818.5174999999999</v>
      </c>
      <c r="AL22" s="57">
        <f t="shared" ca="1" si="48"/>
        <v>9004.9591666666674</v>
      </c>
      <c r="AM22" s="57">
        <f t="shared" ca="1" si="48"/>
        <v>7678.3233333333337</v>
      </c>
      <c r="AN22" s="57">
        <f t="shared" ca="1" si="48"/>
        <v>8239.9274999999998</v>
      </c>
      <c r="AO22" s="57">
        <f t="shared" ca="1" si="48"/>
        <v>8192.9891666666663</v>
      </c>
      <c r="AP22" s="57">
        <f t="shared" ca="1" si="48"/>
        <v>8460.6674999999996</v>
      </c>
      <c r="AQ22" s="57">
        <f t="shared" ca="1" si="48"/>
        <v>8886.1533333333336</v>
      </c>
      <c r="AR22" s="58">
        <f ca="1">SUM(AF22:AQ22)</f>
        <v>94759.982499999998</v>
      </c>
    </row>
    <row r="23" spans="1:44">
      <c r="A23" s="6" t="s">
        <v>26</v>
      </c>
      <c r="B23" s="7">
        <f>B3-B8-B11</f>
        <v>3486.3633333333337</v>
      </c>
      <c r="C23" s="7">
        <f t="shared" ref="C23:M23" si="49">C3-C8-C11</f>
        <v>1429.3433333333335</v>
      </c>
      <c r="D23" s="7">
        <f t="shared" si="49"/>
        <v>4168.6033333333335</v>
      </c>
      <c r="E23" s="7">
        <f t="shared" si="49"/>
        <v>2999.6833333333334</v>
      </c>
      <c r="F23" s="7">
        <f t="shared" si="49"/>
        <v>2734.5033333333331</v>
      </c>
      <c r="G23" s="7">
        <f t="shared" si="49"/>
        <v>3228.2433333333329</v>
      </c>
      <c r="H23" s="7">
        <f t="shared" si="49"/>
        <v>958.3833333333323</v>
      </c>
      <c r="I23" s="7">
        <f t="shared" si="49"/>
        <v>1866.1833333333336</v>
      </c>
      <c r="J23" s="7">
        <f t="shared" si="49"/>
        <v>2239.9033333333327</v>
      </c>
      <c r="K23" s="7">
        <f t="shared" si="49"/>
        <v>1443.6633333333332</v>
      </c>
      <c r="L23" s="7">
        <f t="shared" si="49"/>
        <v>2442.4433333333336</v>
      </c>
      <c r="M23" s="7">
        <f t="shared" si="49"/>
        <v>2311.8233333333328</v>
      </c>
      <c r="N23" s="8">
        <f>SUM(B23:M23)</f>
        <v>29309.14</v>
      </c>
      <c r="P23" s="6" t="s">
        <v>26</v>
      </c>
      <c r="Q23" s="7">
        <f t="shared" ref="Q23:AB23" si="50">Q3-Q8-Q11</f>
        <v>3080.123333333333</v>
      </c>
      <c r="R23" s="7">
        <f t="shared" si="50"/>
        <v>3390.663333333333</v>
      </c>
      <c r="S23" s="7">
        <f t="shared" si="50"/>
        <v>2674.5533333333337</v>
      </c>
      <c r="T23" s="7">
        <f t="shared" si="50"/>
        <v>2860.8033333333333</v>
      </c>
      <c r="U23" s="7">
        <f t="shared" si="50"/>
        <v>0</v>
      </c>
      <c r="V23" s="7">
        <f t="shared" si="50"/>
        <v>0</v>
      </c>
      <c r="W23" s="7">
        <f t="shared" si="50"/>
        <v>0</v>
      </c>
      <c r="X23" s="7">
        <f t="shared" si="50"/>
        <v>0</v>
      </c>
      <c r="Y23" s="7">
        <f t="shared" si="50"/>
        <v>0</v>
      </c>
      <c r="Z23" s="7">
        <f t="shared" si="50"/>
        <v>0</v>
      </c>
      <c r="AA23" s="7">
        <f t="shared" si="50"/>
        <v>0</v>
      </c>
      <c r="AB23" s="7">
        <f t="shared" si="50"/>
        <v>0</v>
      </c>
      <c r="AC23" s="8">
        <f>SUM(Q23:AB23)</f>
        <v>12006.143333333333</v>
      </c>
      <c r="AE23" s="6" t="s">
        <v>26</v>
      </c>
      <c r="AF23" s="7">
        <f t="shared" ref="AF23:AQ23" ca="1" si="51">AF3-AF8-AF11</f>
        <v>4178.4105000000009</v>
      </c>
      <c r="AG23" s="7">
        <f t="shared" ca="1" si="51"/>
        <v>2198.9296333333341</v>
      </c>
      <c r="AH23" s="7">
        <f t="shared" ca="1" si="51"/>
        <v>5216.3748999999989</v>
      </c>
      <c r="AI23" s="7">
        <f t="shared" ca="1" si="51"/>
        <v>4042.895500000001</v>
      </c>
      <c r="AJ23" s="7">
        <f t="shared" ca="1" si="51"/>
        <v>3906.1346666666659</v>
      </c>
      <c r="AK23" s="7">
        <f t="shared" ca="1" si="51"/>
        <v>4348.108299999999</v>
      </c>
      <c r="AL23" s="7">
        <f t="shared" ca="1" si="51"/>
        <v>1750.4968333333336</v>
      </c>
      <c r="AM23" s="7">
        <f t="shared" ca="1" si="51"/>
        <v>2606.602666666668</v>
      </c>
      <c r="AN23" s="7">
        <f t="shared" ca="1" si="51"/>
        <v>3173.5508999999997</v>
      </c>
      <c r="AO23" s="7">
        <f t="shared" ca="1" si="51"/>
        <v>2297.4204333333341</v>
      </c>
      <c r="AP23" s="7">
        <f t="shared" ca="1" si="51"/>
        <v>3499.2129000000009</v>
      </c>
      <c r="AQ23" s="7">
        <f t="shared" ca="1" si="51"/>
        <v>3391.2302666666665</v>
      </c>
      <c r="AR23" s="8">
        <f ca="1">SUM(AF23:AQ23)</f>
        <v>40609.3675</v>
      </c>
    </row>
    <row r="24" spans="1:44">
      <c r="A24" s="11"/>
      <c r="B24" s="12">
        <f>B23/B3</f>
        <v>0.37801653442165306</v>
      </c>
      <c r="C24" s="12">
        <f t="shared" ref="C24:M24" si="52">C23/C3</f>
        <v>0.19877500199329881</v>
      </c>
      <c r="D24" s="12">
        <f t="shared" si="52"/>
        <v>0.38886152575585992</v>
      </c>
      <c r="E24" s="12">
        <f t="shared" si="52"/>
        <v>0.30138181404118647</v>
      </c>
      <c r="F24" s="12">
        <f t="shared" si="52"/>
        <v>0.2777860174943857</v>
      </c>
      <c r="G24" s="12">
        <f t="shared" si="52"/>
        <v>0.31480744689081186</v>
      </c>
      <c r="H24" s="12">
        <f t="shared" si="52"/>
        <v>0.10368971884421738</v>
      </c>
      <c r="I24" s="12">
        <f t="shared" si="52"/>
        <v>0.20234893992294295</v>
      </c>
      <c r="J24" s="12">
        <f t="shared" si="52"/>
        <v>0.23363185262756775</v>
      </c>
      <c r="K24" s="12">
        <f t="shared" si="52"/>
        <v>0.16135580919510423</v>
      </c>
      <c r="L24" s="12">
        <f t="shared" si="52"/>
        <v>0.24616788921969604</v>
      </c>
      <c r="M24" s="12">
        <f t="shared" si="52"/>
        <v>0.23027871963747584</v>
      </c>
      <c r="N24" s="10"/>
      <c r="P24" s="11"/>
      <c r="Q24" s="12">
        <f t="shared" ref="Q24:AB24" si="53">Q23/Q3</f>
        <v>0.29334507936507931</v>
      </c>
      <c r="R24" s="12">
        <f t="shared" si="53"/>
        <v>0.31395030864197526</v>
      </c>
      <c r="S24" s="12">
        <f t="shared" si="53"/>
        <v>0.23056494252873566</v>
      </c>
      <c r="T24" s="12">
        <f t="shared" si="53"/>
        <v>0.25094766081871345</v>
      </c>
      <c r="U24" s="12" t="e">
        <f t="shared" si="53"/>
        <v>#DIV/0!</v>
      </c>
      <c r="V24" s="12" t="e">
        <f t="shared" si="53"/>
        <v>#DIV/0!</v>
      </c>
      <c r="W24" s="12" t="e">
        <f t="shared" si="53"/>
        <v>#DIV/0!</v>
      </c>
      <c r="X24" s="12" t="e">
        <f t="shared" si="53"/>
        <v>#DIV/0!</v>
      </c>
      <c r="Y24" s="12" t="e">
        <f t="shared" si="53"/>
        <v>#DIV/0!</v>
      </c>
      <c r="Z24" s="12" t="e">
        <f t="shared" si="53"/>
        <v>#DIV/0!</v>
      </c>
      <c r="AA24" s="12" t="e">
        <f t="shared" si="53"/>
        <v>#DIV/0!</v>
      </c>
      <c r="AB24" s="12" t="e">
        <f t="shared" si="53"/>
        <v>#DIV/0!</v>
      </c>
      <c r="AC24" s="10"/>
      <c r="AE24" s="11"/>
      <c r="AF24" s="12">
        <f t="shared" ref="AF24:AQ24" ca="1" si="54">AF23/AF3</f>
        <v>0.41186659553843857</v>
      </c>
      <c r="AG24" s="12">
        <f t="shared" ca="1" si="54"/>
        <v>0.27061888141567986</v>
      </c>
      <c r="AH24" s="12">
        <f t="shared" ca="1" si="54"/>
        <v>0.43446538246064031</v>
      </c>
      <c r="AI24" s="12">
        <f t="shared" ca="1" si="54"/>
        <v>0.35946425016513295</v>
      </c>
      <c r="AJ24" s="12">
        <f t="shared" ca="1" si="54"/>
        <v>0.34504941533248029</v>
      </c>
      <c r="AK24" s="12">
        <f t="shared" ca="1" si="54"/>
        <v>0.37523266995955329</v>
      </c>
      <c r="AL24" s="12">
        <f t="shared" ca="1" si="54"/>
        <v>0.16909849841936173</v>
      </c>
      <c r="AM24" s="12">
        <f t="shared" ca="1" si="54"/>
        <v>0.254623499955619</v>
      </c>
      <c r="AN24" s="12">
        <f t="shared" ca="1" si="54"/>
        <v>0.29554949550924703</v>
      </c>
      <c r="AO24" s="12">
        <f t="shared" ca="1" si="54"/>
        <v>0.2292667824639569</v>
      </c>
      <c r="AP24" s="12">
        <f t="shared" ca="1" si="54"/>
        <v>0.30936588502559004</v>
      </c>
      <c r="AQ24" s="12">
        <f t="shared" ca="1" si="54"/>
        <v>0.29631360459684852</v>
      </c>
      <c r="AR24" s="10"/>
    </row>
    <row r="25" spans="1:44" ht="7.5" customHeight="1">
      <c r="A25" s="1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10"/>
      <c r="P25" s="11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10"/>
      <c r="AE25" s="11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10"/>
    </row>
    <row r="26" spans="1:44">
      <c r="A26" s="39" t="s">
        <v>28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1">
        <f>SUM(B26:M26)</f>
        <v>0</v>
      </c>
      <c r="P26" s="23" t="s">
        <v>28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21">
        <f>SUM(Q26:AB26)</f>
        <v>0</v>
      </c>
      <c r="AE26" s="49" t="s">
        <v>28</v>
      </c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1">
        <f>SUM(AF26:AQ26)</f>
        <v>0</v>
      </c>
    </row>
    <row r="27" spans="1:44">
      <c r="A27" s="39" t="s">
        <v>41</v>
      </c>
      <c r="B27" s="44">
        <f>Gastos!C5</f>
        <v>562</v>
      </c>
      <c r="C27" s="44">
        <f>Gastos!D5</f>
        <v>562</v>
      </c>
      <c r="D27" s="44">
        <f>Gastos!E5</f>
        <v>562</v>
      </c>
      <c r="E27" s="44">
        <f>Gastos!F5</f>
        <v>562</v>
      </c>
      <c r="F27" s="44">
        <f>Gastos!G5</f>
        <v>562</v>
      </c>
      <c r="G27" s="44">
        <f>Gastos!H5</f>
        <v>562</v>
      </c>
      <c r="H27" s="44">
        <f>Gastos!I5</f>
        <v>562</v>
      </c>
      <c r="I27" s="44">
        <f>Gastos!J5</f>
        <v>562</v>
      </c>
      <c r="J27" s="44">
        <f>Gastos!K5</f>
        <v>562</v>
      </c>
      <c r="K27" s="44">
        <f>Gastos!L5</f>
        <v>562</v>
      </c>
      <c r="L27" s="44">
        <f>Gastos!M5</f>
        <v>562</v>
      </c>
      <c r="M27" s="44">
        <f>Gastos!N5</f>
        <v>562</v>
      </c>
      <c r="N27" s="41">
        <f t="shared" ref="N27:N28" si="55">SUM(B27:M27)</f>
        <v>6744</v>
      </c>
      <c r="P27" s="23" t="s">
        <v>41</v>
      </c>
      <c r="Q27" s="34">
        <f>Gastos!Q5</f>
        <v>562.29999999999995</v>
      </c>
      <c r="R27" s="34">
        <f>Gastos!R5</f>
        <v>562.29999999999995</v>
      </c>
      <c r="S27" s="34">
        <f>Gastos!S5</f>
        <v>562.29999999999995</v>
      </c>
      <c r="T27" s="34">
        <f>Gastos!T5</f>
        <v>562.29999999999995</v>
      </c>
      <c r="U27" s="34">
        <f>Gastos!U5</f>
        <v>0</v>
      </c>
      <c r="V27" s="34">
        <f>Gastos!V5</f>
        <v>0</v>
      </c>
      <c r="W27" s="34">
        <f>Gastos!W5</f>
        <v>0</v>
      </c>
      <c r="X27" s="34">
        <f>Gastos!X5</f>
        <v>0</v>
      </c>
      <c r="Y27" s="34">
        <f>Gastos!Y5</f>
        <v>0</v>
      </c>
      <c r="Z27" s="34">
        <f>Gastos!Z5</f>
        <v>0</v>
      </c>
      <c r="AA27" s="34">
        <f>Gastos!AA5</f>
        <v>0</v>
      </c>
      <c r="AB27" s="34">
        <f>Gastos!AB5</f>
        <v>0</v>
      </c>
      <c r="AC27" s="21">
        <f>SUM(Q27:AB27)</f>
        <v>2249.1999999999998</v>
      </c>
      <c r="AE27" s="49" t="s">
        <v>41</v>
      </c>
      <c r="AF27" s="55">
        <f>B27</f>
        <v>562</v>
      </c>
      <c r="AG27" s="55">
        <f t="shared" ref="AG27:AQ27" si="56">C27</f>
        <v>562</v>
      </c>
      <c r="AH27" s="55">
        <f t="shared" si="56"/>
        <v>562</v>
      </c>
      <c r="AI27" s="55">
        <f t="shared" si="56"/>
        <v>562</v>
      </c>
      <c r="AJ27" s="55">
        <f t="shared" si="56"/>
        <v>562</v>
      </c>
      <c r="AK27" s="55">
        <f t="shared" si="56"/>
        <v>562</v>
      </c>
      <c r="AL27" s="55">
        <f t="shared" si="56"/>
        <v>562</v>
      </c>
      <c r="AM27" s="55">
        <f t="shared" si="56"/>
        <v>562</v>
      </c>
      <c r="AN27" s="55">
        <f t="shared" si="56"/>
        <v>562</v>
      </c>
      <c r="AO27" s="55">
        <f t="shared" si="56"/>
        <v>562</v>
      </c>
      <c r="AP27" s="55">
        <f t="shared" si="56"/>
        <v>562</v>
      </c>
      <c r="AQ27" s="55">
        <f t="shared" si="56"/>
        <v>562</v>
      </c>
      <c r="AR27" s="51">
        <f>SUM(AF27:AQ27)</f>
        <v>6744</v>
      </c>
    </row>
    <row r="28" spans="1:44">
      <c r="A28" s="39" t="s">
        <v>114</v>
      </c>
      <c r="B28" s="44">
        <f>Gastos!C21</f>
        <v>3500</v>
      </c>
      <c r="C28" s="44">
        <f>Gastos!D21</f>
        <v>0</v>
      </c>
      <c r="D28" s="44">
        <f>Gastos!E21</f>
        <v>0</v>
      </c>
      <c r="E28" s="44">
        <f>Gastos!F21</f>
        <v>3770</v>
      </c>
      <c r="F28" s="44">
        <f>Gastos!G21</f>
        <v>0</v>
      </c>
      <c r="G28" s="44">
        <f>Gastos!H21</f>
        <v>0</v>
      </c>
      <c r="H28" s="44">
        <f>Gastos!I21</f>
        <v>4100</v>
      </c>
      <c r="I28" s="44">
        <f>Gastos!J21</f>
        <v>0</v>
      </c>
      <c r="J28" s="44">
        <f>Gastos!K21</f>
        <v>0</v>
      </c>
      <c r="K28" s="44">
        <f>Gastos!L21</f>
        <v>3600</v>
      </c>
      <c r="L28" s="44">
        <f>Gastos!M21</f>
        <v>0</v>
      </c>
      <c r="M28" s="44">
        <f>Gastos!N21</f>
        <v>0</v>
      </c>
      <c r="N28" s="41">
        <f t="shared" si="55"/>
        <v>14970</v>
      </c>
      <c r="P28" s="23" t="s">
        <v>114</v>
      </c>
      <c r="Q28" s="34">
        <f>Gastos!Q21</f>
        <v>3845</v>
      </c>
      <c r="R28" s="34">
        <f>Gastos!R21</f>
        <v>0</v>
      </c>
      <c r="S28" s="34">
        <f>Gastos!S21</f>
        <v>0</v>
      </c>
      <c r="T28" s="34">
        <f>Gastos!T21</f>
        <v>3800</v>
      </c>
      <c r="U28" s="34">
        <f>Gastos!U21</f>
        <v>0</v>
      </c>
      <c r="V28" s="34">
        <f>Gastos!V21</f>
        <v>1360</v>
      </c>
      <c r="W28" s="34">
        <f>Gastos!W21</f>
        <v>0</v>
      </c>
      <c r="X28" s="34">
        <f>Gastos!X21</f>
        <v>0</v>
      </c>
      <c r="Y28" s="34">
        <f>Gastos!Y21</f>
        <v>1360</v>
      </c>
      <c r="Z28" s="34">
        <f>Gastos!Z21</f>
        <v>0</v>
      </c>
      <c r="AA28" s="34">
        <f>Gastos!AA21</f>
        <v>0</v>
      </c>
      <c r="AB28" s="34">
        <f>Gastos!AB21</f>
        <v>1360</v>
      </c>
      <c r="AC28" s="21">
        <f>SUM(Q28:AB28)</f>
        <v>11725</v>
      </c>
      <c r="AE28" s="49" t="s">
        <v>114</v>
      </c>
      <c r="AF28" s="50">
        <f ca="1">((RANDBETWEEN($AT$8,$AU$8)*B28)/100)+B28</f>
        <v>3675</v>
      </c>
      <c r="AG28" s="50">
        <f t="shared" ref="AG28:AQ28" ca="1" si="57">((RANDBETWEEN($AT$8,$AU$8)*C28)/100)+C28</f>
        <v>0</v>
      </c>
      <c r="AH28" s="50">
        <f t="shared" ca="1" si="57"/>
        <v>0</v>
      </c>
      <c r="AI28" s="50">
        <f t="shared" ca="1" si="57"/>
        <v>3958.5</v>
      </c>
      <c r="AJ28" s="50">
        <f t="shared" ca="1" si="57"/>
        <v>0</v>
      </c>
      <c r="AK28" s="50">
        <f t="shared" ca="1" si="57"/>
        <v>0</v>
      </c>
      <c r="AL28" s="50">
        <f t="shared" ca="1" si="57"/>
        <v>4223</v>
      </c>
      <c r="AM28" s="50">
        <f t="shared" ca="1" si="57"/>
        <v>0</v>
      </c>
      <c r="AN28" s="50">
        <f t="shared" ca="1" si="57"/>
        <v>0</v>
      </c>
      <c r="AO28" s="50">
        <f t="shared" ca="1" si="57"/>
        <v>3744</v>
      </c>
      <c r="AP28" s="50">
        <f t="shared" ca="1" si="57"/>
        <v>0</v>
      </c>
      <c r="AQ28" s="50">
        <f t="shared" ca="1" si="57"/>
        <v>0</v>
      </c>
      <c r="AR28" s="51">
        <f ca="1">SUM(AF28:AQ28)</f>
        <v>15600.5</v>
      </c>
    </row>
    <row r="29" spans="1:44">
      <c r="A29" s="35" t="s">
        <v>29</v>
      </c>
      <c r="B29" s="36">
        <f>B23-B26-B27-B28</f>
        <v>-575.63666666666631</v>
      </c>
      <c r="C29" s="36">
        <f t="shared" ref="C29:M29" si="58">C23-C26-C27-C28</f>
        <v>867.34333333333348</v>
      </c>
      <c r="D29" s="36">
        <f t="shared" si="58"/>
        <v>3606.6033333333335</v>
      </c>
      <c r="E29" s="36">
        <f t="shared" si="58"/>
        <v>-1332.3166666666666</v>
      </c>
      <c r="F29" s="36">
        <f t="shared" si="58"/>
        <v>2172.5033333333331</v>
      </c>
      <c r="G29" s="36">
        <f t="shared" si="58"/>
        <v>2666.2433333333329</v>
      </c>
      <c r="H29" s="36">
        <f t="shared" si="58"/>
        <v>-3703.6166666666677</v>
      </c>
      <c r="I29" s="36">
        <f t="shared" si="58"/>
        <v>1304.1833333333336</v>
      </c>
      <c r="J29" s="36">
        <f t="shared" si="58"/>
        <v>1677.9033333333327</v>
      </c>
      <c r="K29" s="36">
        <f t="shared" si="58"/>
        <v>-2718.336666666667</v>
      </c>
      <c r="L29" s="36">
        <f t="shared" si="58"/>
        <v>1880.4433333333336</v>
      </c>
      <c r="M29" s="36">
        <f t="shared" si="58"/>
        <v>1749.8233333333328</v>
      </c>
      <c r="N29" s="8">
        <f>SUM(B29:M29)</f>
        <v>7595.1399999999976</v>
      </c>
      <c r="P29" s="35" t="s">
        <v>29</v>
      </c>
      <c r="Q29" s="36">
        <f>Q23-Q26-Q27-Q28</f>
        <v>-1327.1766666666672</v>
      </c>
      <c r="R29" s="36">
        <f t="shared" ref="R29:AB29" si="59">R23-R26-R27-R28</f>
        <v>2828.3633333333328</v>
      </c>
      <c r="S29" s="36">
        <f t="shared" si="59"/>
        <v>2112.253333333334</v>
      </c>
      <c r="T29" s="36">
        <f t="shared" si="59"/>
        <v>-1501.4966666666669</v>
      </c>
      <c r="U29" s="36">
        <f t="shared" si="59"/>
        <v>0</v>
      </c>
      <c r="V29" s="36">
        <f t="shared" si="59"/>
        <v>-1360</v>
      </c>
      <c r="W29" s="36">
        <f t="shared" si="59"/>
        <v>0</v>
      </c>
      <c r="X29" s="36">
        <f t="shared" si="59"/>
        <v>0</v>
      </c>
      <c r="Y29" s="36">
        <f t="shared" si="59"/>
        <v>-1360</v>
      </c>
      <c r="Z29" s="36">
        <f t="shared" si="59"/>
        <v>0</v>
      </c>
      <c r="AA29" s="36">
        <f t="shared" si="59"/>
        <v>0</v>
      </c>
      <c r="AB29" s="36">
        <f t="shared" si="59"/>
        <v>-1360</v>
      </c>
      <c r="AC29" s="36">
        <f>SUM(Q29:AB29)</f>
        <v>-1968.0566666666673</v>
      </c>
      <c r="AE29" s="35" t="s">
        <v>29</v>
      </c>
      <c r="AF29" s="36">
        <f ca="1">AF23-AF26-AF27-AF28</f>
        <v>-58.589499999999134</v>
      </c>
      <c r="AG29" s="36">
        <f t="shared" ref="AG29:AQ29" ca="1" si="60">AG23-AG26-AG27-AG28</f>
        <v>1636.9296333333341</v>
      </c>
      <c r="AH29" s="36">
        <f t="shared" ca="1" si="60"/>
        <v>4654.3748999999989</v>
      </c>
      <c r="AI29" s="36">
        <f t="shared" ca="1" si="60"/>
        <v>-477.60449999999901</v>
      </c>
      <c r="AJ29" s="36">
        <f t="shared" ca="1" si="60"/>
        <v>3344.1346666666659</v>
      </c>
      <c r="AK29" s="36">
        <f t="shared" ca="1" si="60"/>
        <v>3786.108299999999</v>
      </c>
      <c r="AL29" s="36">
        <f t="shared" ca="1" si="60"/>
        <v>-3034.5031666666664</v>
      </c>
      <c r="AM29" s="36">
        <f t="shared" ca="1" si="60"/>
        <v>2044.602666666668</v>
      </c>
      <c r="AN29" s="36">
        <f t="shared" ca="1" si="60"/>
        <v>2611.5508999999997</v>
      </c>
      <c r="AO29" s="36">
        <f t="shared" ca="1" si="60"/>
        <v>-2008.5795666666659</v>
      </c>
      <c r="AP29" s="36">
        <f t="shared" ca="1" si="60"/>
        <v>2937.2129000000009</v>
      </c>
      <c r="AQ29" s="36">
        <f t="shared" ca="1" si="60"/>
        <v>2829.2302666666665</v>
      </c>
      <c r="AR29" s="36">
        <f ca="1">SUM(AF29:AQ29)</f>
        <v>18264.867500000004</v>
      </c>
    </row>
    <row r="30" spans="1:44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P30" s="9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E30" s="9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>
      <c r="A31" s="15" t="s">
        <v>42</v>
      </c>
      <c r="B31" s="16">
        <f t="shared" ref="B31:M31" si="61">B29</f>
        <v>-575.63666666666631</v>
      </c>
      <c r="C31" s="16">
        <f t="shared" si="61"/>
        <v>867.34333333333348</v>
      </c>
      <c r="D31" s="16">
        <f t="shared" si="61"/>
        <v>3606.6033333333335</v>
      </c>
      <c r="E31" s="16">
        <f t="shared" si="61"/>
        <v>-1332.3166666666666</v>
      </c>
      <c r="F31" s="16">
        <f t="shared" si="61"/>
        <v>2172.5033333333331</v>
      </c>
      <c r="G31" s="16">
        <f t="shared" si="61"/>
        <v>2666.2433333333329</v>
      </c>
      <c r="H31" s="16">
        <f t="shared" si="61"/>
        <v>-3703.6166666666677</v>
      </c>
      <c r="I31" s="16">
        <f t="shared" si="61"/>
        <v>1304.1833333333336</v>
      </c>
      <c r="J31" s="16">
        <f t="shared" si="61"/>
        <v>1677.9033333333327</v>
      </c>
      <c r="K31" s="16">
        <f t="shared" si="61"/>
        <v>-2718.336666666667</v>
      </c>
      <c r="L31" s="16">
        <f t="shared" si="61"/>
        <v>1880.4433333333336</v>
      </c>
      <c r="M31" s="16">
        <f t="shared" si="61"/>
        <v>1749.8233333333328</v>
      </c>
      <c r="N31" s="16">
        <f>SUM(B31:M31)</f>
        <v>7595.1399999999976</v>
      </c>
      <c r="P31" s="15" t="s">
        <v>42</v>
      </c>
      <c r="Q31" s="16">
        <f t="shared" ref="Q31:AB31" si="62">Q29</f>
        <v>-1327.1766666666672</v>
      </c>
      <c r="R31" s="16">
        <f t="shared" si="62"/>
        <v>2828.3633333333328</v>
      </c>
      <c r="S31" s="16">
        <f t="shared" si="62"/>
        <v>2112.253333333334</v>
      </c>
      <c r="T31" s="16">
        <f t="shared" si="62"/>
        <v>-1501.4966666666669</v>
      </c>
      <c r="U31" s="16">
        <f t="shared" si="62"/>
        <v>0</v>
      </c>
      <c r="V31" s="16">
        <f t="shared" si="62"/>
        <v>-1360</v>
      </c>
      <c r="W31" s="16">
        <f t="shared" si="62"/>
        <v>0</v>
      </c>
      <c r="X31" s="16">
        <f t="shared" si="62"/>
        <v>0</v>
      </c>
      <c r="Y31" s="16">
        <f t="shared" si="62"/>
        <v>-1360</v>
      </c>
      <c r="Z31" s="16">
        <f t="shared" si="62"/>
        <v>0</v>
      </c>
      <c r="AA31" s="16">
        <f t="shared" si="62"/>
        <v>0</v>
      </c>
      <c r="AB31" s="16">
        <f t="shared" si="62"/>
        <v>-1360</v>
      </c>
      <c r="AC31" s="16">
        <f>SUM(Q31:AB31)</f>
        <v>-1968.0566666666673</v>
      </c>
      <c r="AE31" s="15" t="s">
        <v>42</v>
      </c>
      <c r="AF31" s="16">
        <f t="shared" ref="AF31:AQ31" ca="1" si="63">AF29</f>
        <v>-58.589499999999134</v>
      </c>
      <c r="AG31" s="16">
        <f t="shared" ca="1" si="63"/>
        <v>1636.9296333333341</v>
      </c>
      <c r="AH31" s="16">
        <f t="shared" ca="1" si="63"/>
        <v>4654.3748999999989</v>
      </c>
      <c r="AI31" s="16">
        <f t="shared" ca="1" si="63"/>
        <v>-477.60449999999901</v>
      </c>
      <c r="AJ31" s="16">
        <f t="shared" ca="1" si="63"/>
        <v>3344.1346666666659</v>
      </c>
      <c r="AK31" s="16">
        <f t="shared" ca="1" si="63"/>
        <v>3786.108299999999</v>
      </c>
      <c r="AL31" s="16">
        <f t="shared" ca="1" si="63"/>
        <v>-3034.5031666666664</v>
      </c>
      <c r="AM31" s="16">
        <f t="shared" ca="1" si="63"/>
        <v>2044.602666666668</v>
      </c>
      <c r="AN31" s="16">
        <f t="shared" ca="1" si="63"/>
        <v>2611.5508999999997</v>
      </c>
      <c r="AO31" s="16">
        <f t="shared" ca="1" si="63"/>
        <v>-2008.5795666666659</v>
      </c>
      <c r="AP31" s="16">
        <f t="shared" ca="1" si="63"/>
        <v>2937.2129000000009</v>
      </c>
      <c r="AQ31" s="16">
        <f t="shared" ca="1" si="63"/>
        <v>2829.2302666666665</v>
      </c>
      <c r="AR31" s="16">
        <f ca="1">SUM(AF31:AQ31)</f>
        <v>18264.867500000004</v>
      </c>
    </row>
    <row r="32" spans="1:44">
      <c r="A32" s="11"/>
      <c r="B32" s="17">
        <f>B31/B3</f>
        <v>-6.2414658776059527E-2</v>
      </c>
      <c r="C32" s="17">
        <f t="shared" ref="C32:N32" si="64">C31/C3</f>
        <v>0.12061914642309483</v>
      </c>
      <c r="D32" s="17">
        <f t="shared" si="64"/>
        <v>0.33643625042988101</v>
      </c>
      <c r="E32" s="17">
        <f t="shared" si="64"/>
        <v>-0.13385946756956793</v>
      </c>
      <c r="F32" s="17">
        <f t="shared" si="64"/>
        <v>0.22069493995616921</v>
      </c>
      <c r="G32" s="17">
        <f t="shared" si="64"/>
        <v>0.26000309452808118</v>
      </c>
      <c r="H32" s="17">
        <f t="shared" si="64"/>
        <v>-0.40070288945629767</v>
      </c>
      <c r="I32" s="17">
        <f t="shared" si="64"/>
        <v>0.14141167711202193</v>
      </c>
      <c r="J32" s="17">
        <f t="shared" si="64"/>
        <v>0.17501275990926898</v>
      </c>
      <c r="K32" s="17">
        <f t="shared" si="64"/>
        <v>-0.30382389189173081</v>
      </c>
      <c r="L32" s="17">
        <f t="shared" si="64"/>
        <v>0.18952528390174156</v>
      </c>
      <c r="M32" s="17">
        <f t="shared" si="64"/>
        <v>0.17429838646484525</v>
      </c>
      <c r="N32" s="17">
        <f t="shared" si="64"/>
        <v>6.6538737096147063E-2</v>
      </c>
      <c r="P32" s="11"/>
      <c r="Q32" s="17">
        <f t="shared" ref="Q32:AC32" si="65">Q31/Q3</f>
        <v>-0.12639777777777783</v>
      </c>
      <c r="R32" s="17">
        <f t="shared" si="65"/>
        <v>0.26188549382716042</v>
      </c>
      <c r="S32" s="17">
        <f t="shared" si="65"/>
        <v>0.18209080459770122</v>
      </c>
      <c r="T32" s="17">
        <f t="shared" si="65"/>
        <v>-0.13171023391812867</v>
      </c>
      <c r="U32" s="17" t="e">
        <f t="shared" si="65"/>
        <v>#DIV/0!</v>
      </c>
      <c r="V32" s="17" t="e">
        <f t="shared" si="65"/>
        <v>#DIV/0!</v>
      </c>
      <c r="W32" s="17" t="e">
        <f t="shared" si="65"/>
        <v>#DIV/0!</v>
      </c>
      <c r="X32" s="17" t="e">
        <f t="shared" si="65"/>
        <v>#DIV/0!</v>
      </c>
      <c r="Y32" s="17" t="e">
        <f t="shared" si="65"/>
        <v>#DIV/0!</v>
      </c>
      <c r="Z32" s="17" t="e">
        <f t="shared" si="65"/>
        <v>#DIV/0!</v>
      </c>
      <c r="AA32" s="17" t="e">
        <f t="shared" si="65"/>
        <v>#DIV/0!</v>
      </c>
      <c r="AB32" s="17" t="e">
        <f t="shared" si="65"/>
        <v>#DIV/0!</v>
      </c>
      <c r="AC32" s="17">
        <f t="shared" si="65"/>
        <v>-4.4425658389766753E-2</v>
      </c>
      <c r="AE32" s="11"/>
      <c r="AF32" s="17">
        <f t="shared" ref="AF32:AR32" ca="1" si="66">AF31/AF3</f>
        <v>-5.7751764455165394E-3</v>
      </c>
      <c r="AG32" s="17">
        <f t="shared" ca="1" si="66"/>
        <v>0.20145440745974713</v>
      </c>
      <c r="AH32" s="17">
        <f t="shared" ca="1" si="66"/>
        <v>0.38765710091958777</v>
      </c>
      <c r="AI32" s="17">
        <f t="shared" ca="1" si="66"/>
        <v>-4.2465046021593393E-2</v>
      </c>
      <c r="AJ32" s="17">
        <f t="shared" ca="1" si="66"/>
        <v>0.29540500008185727</v>
      </c>
      <c r="AK32" s="17">
        <f t="shared" ca="1" si="66"/>
        <v>0.32673324308988011</v>
      </c>
      <c r="AL32" s="17">
        <f t="shared" ca="1" si="66"/>
        <v>-0.29313388014248409</v>
      </c>
      <c r="AM32" s="17">
        <f t="shared" ca="1" si="66"/>
        <v>0.19972506499082529</v>
      </c>
      <c r="AN32" s="17">
        <f t="shared" ca="1" si="66"/>
        <v>0.24321101986790886</v>
      </c>
      <c r="AO32" s="17">
        <f t="shared" ca="1" si="66"/>
        <v>-0.20044244749071621</v>
      </c>
      <c r="AP32" s="17">
        <f t="shared" ca="1" si="66"/>
        <v>0.25967938913264749</v>
      </c>
      <c r="AQ32" s="17">
        <f t="shared" ca="1" si="66"/>
        <v>0.24720804918226028</v>
      </c>
      <c r="AR32" s="17">
        <f t="shared" ca="1" si="66"/>
        <v>0.14209976744171574</v>
      </c>
    </row>
    <row r="35" spans="16:43" outlineLevel="1">
      <c r="P35" s="23" t="s">
        <v>443</v>
      </c>
      <c r="Q35" s="24">
        <f>Q8</f>
        <v>5305.72</v>
      </c>
      <c r="R35" s="24">
        <f t="shared" ref="R35:AB35" si="67">R8</f>
        <v>5418</v>
      </c>
      <c r="S35" s="24">
        <f t="shared" si="67"/>
        <v>5794.74</v>
      </c>
      <c r="T35" s="24">
        <f t="shared" si="67"/>
        <v>5950</v>
      </c>
      <c r="U35" s="24">
        <f t="shared" si="67"/>
        <v>0</v>
      </c>
      <c r="V35" s="24">
        <f t="shared" si="67"/>
        <v>0</v>
      </c>
      <c r="W35" s="24">
        <f t="shared" si="67"/>
        <v>0</v>
      </c>
      <c r="X35" s="24">
        <f t="shared" si="67"/>
        <v>0</v>
      </c>
      <c r="Y35" s="24">
        <f t="shared" si="67"/>
        <v>0</v>
      </c>
      <c r="Z35" s="24">
        <f t="shared" si="67"/>
        <v>0</v>
      </c>
      <c r="AA35" s="24">
        <f t="shared" si="67"/>
        <v>0</v>
      </c>
      <c r="AB35" s="24">
        <f t="shared" si="67"/>
        <v>0</v>
      </c>
      <c r="AC35" s="21"/>
    </row>
    <row r="36" spans="16:43" ht="8.4" customHeight="1" outlineLevel="1"/>
    <row r="37" spans="16:43" outlineLevel="1">
      <c r="P37" s="142" t="s">
        <v>431</v>
      </c>
      <c r="Q37" s="143">
        <v>600</v>
      </c>
      <c r="R37" s="143">
        <v>600</v>
      </c>
      <c r="S37" s="143">
        <v>600</v>
      </c>
      <c r="T37" s="143">
        <v>600</v>
      </c>
      <c r="U37" s="143"/>
      <c r="V37" s="143"/>
      <c r="W37" s="143"/>
      <c r="X37" s="143"/>
      <c r="Y37" s="143"/>
      <c r="Z37" s="143"/>
      <c r="AA37" s="143"/>
      <c r="AB37" s="143"/>
      <c r="AC37" s="145">
        <f>SUMPRODUCT($P$1:$AA$1,Q37:AB37)</f>
        <v>1800</v>
      </c>
      <c r="AD37" s="144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9"/>
    </row>
    <row r="38" spans="16:43" outlineLevel="1">
      <c r="P38" s="142" t="s">
        <v>426</v>
      </c>
      <c r="Q38" s="143">
        <v>50</v>
      </c>
      <c r="R38" s="143">
        <v>130</v>
      </c>
      <c r="S38" s="143">
        <v>50</v>
      </c>
      <c r="T38" s="143">
        <v>50</v>
      </c>
      <c r="U38" s="143"/>
      <c r="V38" s="143"/>
      <c r="W38" s="143"/>
      <c r="X38" s="143"/>
      <c r="Y38" s="143"/>
      <c r="Z38" s="143"/>
      <c r="AA38" s="143"/>
      <c r="AB38" s="143"/>
      <c r="AC38" s="145">
        <f t="shared" ref="AC38:AC42" si="68">SUMPRODUCT($P$1:$AA$1,Q38:AB38)</f>
        <v>230</v>
      </c>
      <c r="AD38" s="144"/>
      <c r="AE38" s="148"/>
      <c r="AF38" s="150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9"/>
    </row>
    <row r="39" spans="16:43" outlineLevel="1">
      <c r="P39" s="142" t="s">
        <v>442</v>
      </c>
      <c r="Q39" s="143">
        <v>170</v>
      </c>
      <c r="R39" s="143">
        <v>170</v>
      </c>
      <c r="S39" s="143">
        <v>170</v>
      </c>
      <c r="T39" s="143">
        <v>170</v>
      </c>
      <c r="U39" s="143"/>
      <c r="V39" s="143"/>
      <c r="W39" s="143"/>
      <c r="X39" s="143"/>
      <c r="Y39" s="143"/>
      <c r="Z39" s="143"/>
      <c r="AA39" s="143"/>
      <c r="AB39" s="143"/>
      <c r="AC39" s="145">
        <f t="shared" si="68"/>
        <v>510</v>
      </c>
      <c r="AD39" s="144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9"/>
    </row>
    <row r="40" spans="16:43" outlineLevel="1">
      <c r="P40" s="142" t="s">
        <v>432</v>
      </c>
      <c r="Q40" s="143">
        <v>100</v>
      </c>
      <c r="R40" s="143">
        <v>100</v>
      </c>
      <c r="S40" s="143">
        <v>100</v>
      </c>
      <c r="T40" s="143">
        <v>100</v>
      </c>
      <c r="U40" s="143"/>
      <c r="V40" s="143"/>
      <c r="W40" s="143"/>
      <c r="X40" s="143"/>
      <c r="Y40" s="143"/>
      <c r="Z40" s="143"/>
      <c r="AA40" s="143"/>
      <c r="AB40" s="143"/>
      <c r="AC40" s="145">
        <f t="shared" si="68"/>
        <v>300</v>
      </c>
      <c r="AD40" s="144"/>
      <c r="AE40" s="148"/>
      <c r="AF40" s="150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9"/>
    </row>
    <row r="41" spans="16:43" outlineLevel="1">
      <c r="P41" s="142" t="s">
        <v>433</v>
      </c>
      <c r="Q41" s="143">
        <v>50</v>
      </c>
      <c r="R41" s="143">
        <v>50</v>
      </c>
      <c r="S41" s="143">
        <v>50</v>
      </c>
      <c r="T41" s="143">
        <v>50</v>
      </c>
      <c r="U41" s="143"/>
      <c r="V41" s="143"/>
      <c r="W41" s="143"/>
      <c r="X41" s="143"/>
      <c r="Y41" s="143"/>
      <c r="Z41" s="143"/>
      <c r="AA41" s="143"/>
      <c r="AB41" s="143"/>
      <c r="AC41" s="145">
        <f t="shared" si="68"/>
        <v>150</v>
      </c>
      <c r="AD41" s="144"/>
      <c r="AE41" s="148"/>
      <c r="AF41" s="150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9"/>
    </row>
    <row r="42" spans="16:43" outlineLevel="1">
      <c r="P42" s="142" t="s">
        <v>434</v>
      </c>
      <c r="Q42" s="143">
        <v>75</v>
      </c>
      <c r="R42" s="143">
        <v>75</v>
      </c>
      <c r="S42" s="143">
        <v>75</v>
      </c>
      <c r="T42" s="143">
        <v>75</v>
      </c>
      <c r="U42" s="143"/>
      <c r="V42" s="143"/>
      <c r="W42" s="143"/>
      <c r="X42" s="143"/>
      <c r="Y42" s="143"/>
      <c r="Z42" s="143"/>
      <c r="AA42" s="143"/>
      <c r="AB42" s="143"/>
      <c r="AC42" s="145">
        <f t="shared" si="68"/>
        <v>225</v>
      </c>
      <c r="AD42" s="144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9"/>
    </row>
    <row r="43" spans="16:43" ht="7.8" customHeight="1" outlineLevel="1"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4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</row>
    <row r="44" spans="16:43" outlineLevel="1">
      <c r="P44" s="155" t="s">
        <v>435</v>
      </c>
      <c r="Q44" s="156">
        <v>100</v>
      </c>
      <c r="R44" s="156">
        <v>100</v>
      </c>
      <c r="S44" s="156">
        <v>100</v>
      </c>
      <c r="T44" s="156">
        <v>100</v>
      </c>
      <c r="U44" s="156"/>
      <c r="V44" s="156"/>
      <c r="W44" s="156"/>
      <c r="X44" s="156"/>
      <c r="Y44" s="156"/>
      <c r="Z44" s="156"/>
      <c r="AA44" s="156"/>
      <c r="AB44" s="156"/>
      <c r="AC44" s="145">
        <f t="shared" ref="AC44:AC46" si="69">SUMPRODUCT($P$1:$AA$1,Q44:AB44)</f>
        <v>300</v>
      </c>
      <c r="AD44" s="144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9"/>
    </row>
    <row r="45" spans="16:43" outlineLevel="1">
      <c r="P45" s="155" t="s">
        <v>436</v>
      </c>
      <c r="Q45" s="156">
        <v>200</v>
      </c>
      <c r="R45" s="156">
        <v>200</v>
      </c>
      <c r="S45" s="156">
        <v>200</v>
      </c>
      <c r="T45" s="156">
        <v>200</v>
      </c>
      <c r="U45" s="156"/>
      <c r="V45" s="156"/>
      <c r="W45" s="156"/>
      <c r="X45" s="156"/>
      <c r="Y45" s="156"/>
      <c r="Z45" s="156"/>
      <c r="AA45" s="156"/>
      <c r="AB45" s="156"/>
      <c r="AC45" s="145">
        <f t="shared" si="69"/>
        <v>600</v>
      </c>
      <c r="AD45" s="144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9"/>
    </row>
    <row r="46" spans="16:43" outlineLevel="1">
      <c r="P46" s="155" t="s">
        <v>437</v>
      </c>
      <c r="Q46" s="156">
        <v>400</v>
      </c>
      <c r="R46" s="156">
        <v>400</v>
      </c>
      <c r="S46" s="156">
        <v>400</v>
      </c>
      <c r="T46" s="156">
        <v>400</v>
      </c>
      <c r="U46" s="156"/>
      <c r="V46" s="156"/>
      <c r="W46" s="156"/>
      <c r="X46" s="156"/>
      <c r="Y46" s="156"/>
      <c r="Z46" s="156"/>
      <c r="AA46" s="156"/>
      <c r="AB46" s="156"/>
      <c r="AC46" s="145">
        <f t="shared" si="69"/>
        <v>1200</v>
      </c>
      <c r="AD46" s="144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9"/>
    </row>
    <row r="47" spans="16:43" ht="7.8" customHeight="1" outlineLevel="1"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D47" s="144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51"/>
    </row>
    <row r="48" spans="16:43" outlineLevel="1">
      <c r="P48" s="147" t="s">
        <v>438</v>
      </c>
      <c r="Q48" s="152">
        <f>Q35-Q37-Q38-Q39-Q45-Q40-Q41-Q42-Q44-Q46</f>
        <v>3560.7200000000003</v>
      </c>
      <c r="R48" s="152">
        <f t="shared" ref="R48:AB48" si="70">R35-R37-R38-R39-R45-R40-R41-R42-R44-R46</f>
        <v>3593</v>
      </c>
      <c r="S48" s="152">
        <f t="shared" si="70"/>
        <v>4049.74</v>
      </c>
      <c r="T48" s="152">
        <f t="shared" si="70"/>
        <v>4205</v>
      </c>
      <c r="U48" s="152">
        <f t="shared" si="70"/>
        <v>0</v>
      </c>
      <c r="V48" s="152">
        <f t="shared" si="70"/>
        <v>0</v>
      </c>
      <c r="W48" s="152">
        <f t="shared" si="70"/>
        <v>0</v>
      </c>
      <c r="X48" s="152">
        <f t="shared" si="70"/>
        <v>0</v>
      </c>
      <c r="Y48" s="152">
        <f t="shared" si="70"/>
        <v>0</v>
      </c>
      <c r="Z48" s="152">
        <f t="shared" si="70"/>
        <v>0</v>
      </c>
      <c r="AA48" s="152">
        <f t="shared" si="70"/>
        <v>0</v>
      </c>
      <c r="AB48" s="152">
        <f t="shared" si="70"/>
        <v>0</v>
      </c>
      <c r="AC48" s="145">
        <f t="shared" ref="AC48" si="71">SUMPRODUCT($P$1:$AA$1,Q48:AB48)</f>
        <v>11847.74</v>
      </c>
      <c r="AD48" s="144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49"/>
    </row>
    <row r="49" spans="16:43" ht="7.8" customHeight="1"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D49" s="144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51"/>
    </row>
    <row r="50" spans="16:43" outlineLevel="1">
      <c r="P50" s="153" t="s">
        <v>439</v>
      </c>
      <c r="Q50" s="157">
        <f>Q48-Q51-Q52</f>
        <v>2492.5039999999999</v>
      </c>
      <c r="R50" s="157">
        <f t="shared" ref="R50:T50" si="72">R48-R51-R52</f>
        <v>2515.1</v>
      </c>
      <c r="S50" s="157">
        <f t="shared" si="72"/>
        <v>2834.8179999999998</v>
      </c>
      <c r="T50" s="157">
        <f t="shared" si="72"/>
        <v>2943.5</v>
      </c>
      <c r="U50" s="154"/>
      <c r="V50" s="154"/>
      <c r="W50" s="154"/>
      <c r="X50" s="154"/>
      <c r="Y50" s="154"/>
      <c r="Z50" s="154"/>
      <c r="AA50" s="154"/>
      <c r="AB50" s="154"/>
      <c r="AD50" s="144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51"/>
    </row>
    <row r="51" spans="16:43" outlineLevel="1">
      <c r="P51" s="153" t="s">
        <v>440</v>
      </c>
      <c r="Q51" s="154">
        <f>Q48*0.2</f>
        <v>712.14400000000012</v>
      </c>
      <c r="R51" s="154">
        <f t="shared" ref="R51:T51" si="73">R48*0.2</f>
        <v>718.6</v>
      </c>
      <c r="S51" s="154">
        <f t="shared" si="73"/>
        <v>809.94799999999998</v>
      </c>
      <c r="T51" s="154">
        <f t="shared" si="73"/>
        <v>841</v>
      </c>
      <c r="U51" s="154"/>
      <c r="V51" s="154"/>
      <c r="W51" s="154"/>
      <c r="X51" s="154"/>
      <c r="Y51" s="154"/>
      <c r="Z51" s="154"/>
      <c r="AA51" s="154"/>
      <c r="AB51" s="154"/>
      <c r="AD51" s="144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51"/>
    </row>
    <row r="52" spans="16:43" outlineLevel="1">
      <c r="P52" s="153" t="s">
        <v>441</v>
      </c>
      <c r="Q52" s="154">
        <f>Q48*0.1</f>
        <v>356.07200000000006</v>
      </c>
      <c r="R52" s="154">
        <f t="shared" ref="R52:T52" si="74">R48*0.1</f>
        <v>359.3</v>
      </c>
      <c r="S52" s="154">
        <f t="shared" si="74"/>
        <v>404.97399999999999</v>
      </c>
      <c r="T52" s="154">
        <f t="shared" si="74"/>
        <v>420.5</v>
      </c>
      <c r="U52" s="154"/>
      <c r="V52" s="154"/>
      <c r="W52" s="154"/>
      <c r="X52" s="154"/>
      <c r="Y52" s="154"/>
      <c r="Z52" s="154"/>
      <c r="AA52" s="154"/>
      <c r="AB52" s="154"/>
      <c r="AD52" s="144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51"/>
    </row>
  </sheetData>
  <mergeCells count="2">
    <mergeCell ref="AT1:AU1"/>
    <mergeCell ref="AT6:AU6"/>
  </mergeCells>
  <conditionalFormatting sqref="Q24:AB24">
    <cfRule type="cellIs" dxfId="5" priority="11" operator="lessThan">
      <formula>0.2</formula>
    </cfRule>
  </conditionalFormatting>
  <conditionalFormatting sqref="Q32:AC32">
    <cfRule type="cellIs" dxfId="4" priority="10" operator="lessThan">
      <formula>0.2</formula>
    </cfRule>
  </conditionalFormatting>
  <conditionalFormatting sqref="AF24:AQ24">
    <cfRule type="cellIs" dxfId="3" priority="6" operator="lessThan">
      <formula>0.2</formula>
    </cfRule>
  </conditionalFormatting>
  <conditionalFormatting sqref="AF32:AR32">
    <cfRule type="cellIs" dxfId="2" priority="5" operator="lessThan">
      <formula>0.2</formula>
    </cfRule>
  </conditionalFormatting>
  <conditionalFormatting sqref="B24:M24">
    <cfRule type="cellIs" dxfId="1" priority="2" operator="lessThan">
      <formula>0.2</formula>
    </cfRule>
  </conditionalFormatting>
  <conditionalFormatting sqref="B32:N32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FD94-0CAD-492F-BC0C-EA3F0AF3B664}">
  <sheetPr codeName="Hoja3">
    <tabColor theme="7" tint="0.79998168889431442"/>
  </sheetPr>
  <dimension ref="A1:CE5"/>
  <sheetViews>
    <sheetView workbookViewId="0">
      <selection activeCell="K7" sqref="K7:M7"/>
    </sheetView>
  </sheetViews>
  <sheetFormatPr baseColWidth="10" defaultRowHeight="14.4" outlineLevelCol="1"/>
  <cols>
    <col min="2" max="35" width="10.88671875" customWidth="1" outlineLevel="1"/>
    <col min="36" max="59" width="10.88671875" customWidth="1"/>
  </cols>
  <sheetData>
    <row r="1" spans="1:83">
      <c r="A1" s="71"/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2" t="s">
        <v>50</v>
      </c>
      <c r="BO1" s="72"/>
    </row>
    <row r="2" spans="1:83">
      <c r="A2" s="71"/>
      <c r="B2" s="71" t="s">
        <v>51</v>
      </c>
      <c r="C2" s="71"/>
      <c r="D2" s="71" t="s">
        <v>52</v>
      </c>
      <c r="E2" s="71"/>
      <c r="F2" s="71" t="s">
        <v>53</v>
      </c>
      <c r="G2" s="71"/>
      <c r="H2" s="71" t="s">
        <v>54</v>
      </c>
      <c r="I2" s="71"/>
      <c r="J2" s="71" t="s">
        <v>55</v>
      </c>
      <c r="K2" s="71"/>
      <c r="L2" s="71" t="s">
        <v>56</v>
      </c>
      <c r="M2" s="71"/>
      <c r="N2" s="71" t="s">
        <v>57</v>
      </c>
      <c r="O2" s="71"/>
      <c r="P2" s="71" t="s">
        <v>58</v>
      </c>
      <c r="Q2" s="71"/>
      <c r="R2" s="71" t="s">
        <v>59</v>
      </c>
      <c r="S2" s="71"/>
      <c r="T2" s="71" t="s">
        <v>60</v>
      </c>
      <c r="U2" s="71"/>
      <c r="V2" s="71" t="s">
        <v>61</v>
      </c>
      <c r="W2" s="71"/>
      <c r="X2" s="71" t="s">
        <v>62</v>
      </c>
      <c r="Y2" s="71"/>
      <c r="Z2" s="71" t="s">
        <v>63</v>
      </c>
      <c r="AA2" s="71"/>
      <c r="AB2" s="71" t="s">
        <v>64</v>
      </c>
      <c r="AC2" s="71"/>
      <c r="AD2" s="71" t="s">
        <v>65</v>
      </c>
      <c r="AE2" s="71"/>
      <c r="AF2" s="71" t="s">
        <v>66</v>
      </c>
      <c r="AG2" s="71"/>
      <c r="AH2" s="71" t="s">
        <v>67</v>
      </c>
      <c r="AI2" s="71"/>
      <c r="AJ2" s="71" t="s">
        <v>68</v>
      </c>
      <c r="AK2" s="71"/>
      <c r="AL2" s="71" t="s">
        <v>69</v>
      </c>
      <c r="AM2" s="71"/>
      <c r="AN2" s="71" t="s">
        <v>70</v>
      </c>
      <c r="AO2" s="71"/>
      <c r="AP2" s="71" t="s">
        <v>71</v>
      </c>
      <c r="AQ2" s="71"/>
      <c r="AR2" s="71" t="s">
        <v>72</v>
      </c>
      <c r="AS2" s="71"/>
      <c r="AT2" s="71" t="s">
        <v>73</v>
      </c>
      <c r="AU2" s="71"/>
      <c r="AV2" s="71" t="s">
        <v>74</v>
      </c>
      <c r="AW2" s="71"/>
      <c r="AX2" s="71" t="s">
        <v>75</v>
      </c>
      <c r="AY2" s="71"/>
      <c r="AZ2" s="71" t="s">
        <v>76</v>
      </c>
      <c r="BA2" s="71"/>
      <c r="BB2" s="71" t="s">
        <v>77</v>
      </c>
      <c r="BC2" s="71"/>
      <c r="BD2" s="71" t="s">
        <v>78</v>
      </c>
      <c r="BE2" s="71"/>
      <c r="BF2" s="71" t="s">
        <v>79</v>
      </c>
      <c r="BG2" s="71"/>
      <c r="BH2" s="71" t="s">
        <v>80</v>
      </c>
      <c r="BI2" s="71"/>
      <c r="BJ2" s="71" t="s">
        <v>81</v>
      </c>
      <c r="BK2" s="71"/>
      <c r="BL2" s="71" t="s">
        <v>82</v>
      </c>
      <c r="BM2" s="71"/>
      <c r="BN2" s="75">
        <v>43556</v>
      </c>
      <c r="BO2" s="71"/>
      <c r="BP2" s="75">
        <v>43586</v>
      </c>
      <c r="BQ2" s="71"/>
      <c r="BR2" s="75">
        <v>43617</v>
      </c>
      <c r="BS2" s="71"/>
      <c r="BT2" s="75">
        <v>43647</v>
      </c>
      <c r="BU2" s="71"/>
      <c r="BV2" s="75">
        <v>43678</v>
      </c>
      <c r="BW2" s="71"/>
      <c r="BX2" s="75">
        <v>43709</v>
      </c>
      <c r="BY2" s="71"/>
      <c r="BZ2" s="75">
        <v>43739</v>
      </c>
      <c r="CA2" s="71"/>
      <c r="CB2" s="75">
        <v>43770</v>
      </c>
      <c r="CC2" s="71"/>
      <c r="CD2" s="75">
        <v>43800</v>
      </c>
      <c r="CE2" s="71"/>
    </row>
    <row r="3" spans="1:83">
      <c r="A3" s="71"/>
      <c r="B3" s="71" t="s">
        <v>83</v>
      </c>
      <c r="C3" s="71" t="s">
        <v>84</v>
      </c>
      <c r="D3" s="71" t="s">
        <v>83</v>
      </c>
      <c r="E3" s="71" t="s">
        <v>84</v>
      </c>
      <c r="F3" s="71" t="s">
        <v>83</v>
      </c>
      <c r="G3" s="71" t="s">
        <v>84</v>
      </c>
      <c r="H3" s="71" t="s">
        <v>83</v>
      </c>
      <c r="I3" s="71" t="s">
        <v>84</v>
      </c>
      <c r="J3" s="71" t="s">
        <v>83</v>
      </c>
      <c r="K3" s="71" t="s">
        <v>84</v>
      </c>
      <c r="L3" s="71" t="s">
        <v>83</v>
      </c>
      <c r="M3" s="71" t="s">
        <v>84</v>
      </c>
      <c r="N3" s="71" t="s">
        <v>83</v>
      </c>
      <c r="O3" s="71" t="s">
        <v>84</v>
      </c>
      <c r="P3" s="71" t="s">
        <v>83</v>
      </c>
      <c r="Q3" s="71" t="s">
        <v>84</v>
      </c>
      <c r="R3" s="71" t="s">
        <v>83</v>
      </c>
      <c r="S3" s="71" t="s">
        <v>84</v>
      </c>
      <c r="T3" s="71" t="s">
        <v>83</v>
      </c>
      <c r="U3" s="71" t="s">
        <v>84</v>
      </c>
      <c r="V3" s="71" t="s">
        <v>83</v>
      </c>
      <c r="W3" s="71" t="s">
        <v>84</v>
      </c>
      <c r="X3" s="71" t="s">
        <v>83</v>
      </c>
      <c r="Y3" s="71" t="s">
        <v>84</v>
      </c>
      <c r="Z3" s="71" t="s">
        <v>83</v>
      </c>
      <c r="AA3" s="71" t="s">
        <v>84</v>
      </c>
      <c r="AB3" s="71" t="s">
        <v>83</v>
      </c>
      <c r="AC3" s="71" t="s">
        <v>84</v>
      </c>
      <c r="AD3" s="71" t="s">
        <v>83</v>
      </c>
      <c r="AE3" s="71" t="s">
        <v>84</v>
      </c>
      <c r="AF3" s="71" t="s">
        <v>83</v>
      </c>
      <c r="AG3" s="71" t="s">
        <v>84</v>
      </c>
      <c r="AH3" s="71" t="s">
        <v>83</v>
      </c>
      <c r="AI3" s="71" t="s">
        <v>84</v>
      </c>
      <c r="AJ3" s="71" t="s">
        <v>83</v>
      </c>
      <c r="AK3" s="71" t="s">
        <v>84</v>
      </c>
      <c r="AL3" s="71" t="s">
        <v>83</v>
      </c>
      <c r="AM3" s="71" t="s">
        <v>84</v>
      </c>
      <c r="AN3" s="71" t="s">
        <v>83</v>
      </c>
      <c r="AO3" s="71" t="s">
        <v>84</v>
      </c>
      <c r="AP3" s="71" t="s">
        <v>83</v>
      </c>
      <c r="AQ3" s="71" t="s">
        <v>84</v>
      </c>
      <c r="AR3" s="71" t="s">
        <v>83</v>
      </c>
      <c r="AS3" s="71" t="s">
        <v>84</v>
      </c>
      <c r="AT3" s="71" t="s">
        <v>83</v>
      </c>
      <c r="AU3" s="71" t="s">
        <v>84</v>
      </c>
      <c r="AV3" s="71" t="s">
        <v>83</v>
      </c>
      <c r="AW3" s="71" t="s">
        <v>84</v>
      </c>
      <c r="AX3" s="71" t="s">
        <v>83</v>
      </c>
      <c r="AY3" s="71" t="s">
        <v>84</v>
      </c>
      <c r="AZ3" s="71" t="s">
        <v>83</v>
      </c>
      <c r="BA3" s="71" t="s">
        <v>84</v>
      </c>
      <c r="BB3" s="71" t="s">
        <v>83</v>
      </c>
      <c r="BC3" s="71" t="s">
        <v>84</v>
      </c>
      <c r="BD3" s="71" t="s">
        <v>83</v>
      </c>
      <c r="BE3" s="71" t="s">
        <v>84</v>
      </c>
      <c r="BF3" s="71" t="s">
        <v>83</v>
      </c>
      <c r="BG3" s="71" t="s">
        <v>84</v>
      </c>
      <c r="BH3" s="71" t="s">
        <v>83</v>
      </c>
      <c r="BI3" s="71" t="s">
        <v>84</v>
      </c>
      <c r="BJ3" s="71" t="s">
        <v>83</v>
      </c>
      <c r="BK3" s="71" t="s">
        <v>84</v>
      </c>
      <c r="BL3" s="71" t="s">
        <v>83</v>
      </c>
      <c r="BM3" s="71" t="s">
        <v>84</v>
      </c>
      <c r="BN3" s="71" t="s">
        <v>83</v>
      </c>
      <c r="BO3" s="71" t="s">
        <v>84</v>
      </c>
      <c r="BP3" s="71" t="s">
        <v>83</v>
      </c>
      <c r="BQ3" s="71" t="s">
        <v>84</v>
      </c>
      <c r="BR3" s="71" t="s">
        <v>83</v>
      </c>
      <c r="BS3" s="71" t="s">
        <v>84</v>
      </c>
      <c r="BT3" s="71" t="s">
        <v>83</v>
      </c>
      <c r="BU3" s="71" t="s">
        <v>84</v>
      </c>
      <c r="BV3" s="71" t="s">
        <v>83</v>
      </c>
      <c r="BW3" s="71" t="s">
        <v>84</v>
      </c>
      <c r="BX3" s="71" t="s">
        <v>83</v>
      </c>
      <c r="BY3" s="71" t="s">
        <v>84</v>
      </c>
      <c r="BZ3" s="71" t="s">
        <v>83</v>
      </c>
      <c r="CA3" s="71" t="s">
        <v>84</v>
      </c>
      <c r="CB3" s="71" t="s">
        <v>83</v>
      </c>
      <c r="CC3" s="71" t="s">
        <v>84</v>
      </c>
      <c r="CD3" s="71" t="s">
        <v>83</v>
      </c>
      <c r="CE3" s="71" t="s">
        <v>84</v>
      </c>
    </row>
    <row r="4" spans="1:83">
      <c r="A4" s="71" t="s">
        <v>0</v>
      </c>
      <c r="B4" s="73">
        <v>201</v>
      </c>
      <c r="C4" s="73">
        <v>1422.1</v>
      </c>
      <c r="D4" s="73">
        <v>513</v>
      </c>
      <c r="E4" s="73">
        <v>3668.24</v>
      </c>
      <c r="F4" s="73">
        <v>590</v>
      </c>
      <c r="G4" s="73">
        <v>4058.85</v>
      </c>
      <c r="H4" s="73">
        <v>551</v>
      </c>
      <c r="I4" s="73">
        <v>3955.06</v>
      </c>
      <c r="J4" s="73">
        <v>735</v>
      </c>
      <c r="K4" s="73">
        <v>5532.64</v>
      </c>
      <c r="L4" s="73">
        <v>660</v>
      </c>
      <c r="M4" s="73">
        <v>5180.53</v>
      </c>
      <c r="N4" s="73">
        <v>754</v>
      </c>
      <c r="O4" s="73">
        <v>5641.52</v>
      </c>
      <c r="P4" s="73">
        <v>915</v>
      </c>
      <c r="Q4" s="73">
        <v>6614.5</v>
      </c>
      <c r="R4" s="73">
        <v>871</v>
      </c>
      <c r="S4" s="73">
        <v>6211.32</v>
      </c>
      <c r="T4" s="73">
        <v>973</v>
      </c>
      <c r="U4" s="73">
        <v>7026.89</v>
      </c>
      <c r="V4" s="73">
        <v>1043</v>
      </c>
      <c r="W4" s="73">
        <v>7565.66</v>
      </c>
      <c r="X4" s="73">
        <v>984</v>
      </c>
      <c r="Y4" s="73">
        <v>7086.76</v>
      </c>
      <c r="Z4" s="73">
        <v>993</v>
      </c>
      <c r="AA4" s="73">
        <v>7228.73</v>
      </c>
      <c r="AB4" s="73">
        <v>1193</v>
      </c>
      <c r="AC4" s="73">
        <v>8719.94</v>
      </c>
      <c r="AD4" s="73">
        <v>1132</v>
      </c>
      <c r="AE4" s="73">
        <v>8122.34</v>
      </c>
      <c r="AF4" s="73">
        <v>1050</v>
      </c>
      <c r="AG4" s="73">
        <v>7529.16</v>
      </c>
      <c r="AH4" s="73">
        <v>1148</v>
      </c>
      <c r="AI4" s="73">
        <v>8534.7099999999991</v>
      </c>
      <c r="AJ4" s="11">
        <v>1220</v>
      </c>
      <c r="AK4" s="11">
        <v>9222.7800000000007</v>
      </c>
      <c r="AL4" s="11">
        <v>952</v>
      </c>
      <c r="AM4" s="11">
        <v>7190.76</v>
      </c>
      <c r="AN4" s="11">
        <v>1437</v>
      </c>
      <c r="AO4" s="11">
        <v>10720.02</v>
      </c>
      <c r="AP4" s="11">
        <v>1312</v>
      </c>
      <c r="AQ4" s="11">
        <v>9953.1</v>
      </c>
      <c r="AR4" s="11">
        <v>1313</v>
      </c>
      <c r="AS4" s="11">
        <v>9843.92</v>
      </c>
      <c r="AT4" s="11">
        <v>1375</v>
      </c>
      <c r="AU4" s="11">
        <v>10254.66</v>
      </c>
      <c r="AV4" s="11">
        <v>1239</v>
      </c>
      <c r="AW4" s="11">
        <v>9242.7999999999993</v>
      </c>
      <c r="AX4" s="11">
        <v>1218</v>
      </c>
      <c r="AY4" s="11">
        <v>9222.6</v>
      </c>
      <c r="AZ4" s="11">
        <v>1291</v>
      </c>
      <c r="BA4" s="11">
        <v>9587.32</v>
      </c>
      <c r="BB4" s="11">
        <v>1214</v>
      </c>
      <c r="BC4" s="11">
        <v>8947.08</v>
      </c>
      <c r="BD4" s="11">
        <v>1335</v>
      </c>
      <c r="BE4" s="11">
        <v>9921.86</v>
      </c>
      <c r="BF4" s="11">
        <v>1349</v>
      </c>
      <c r="BG4" s="11">
        <v>10039.24</v>
      </c>
      <c r="BH4" s="11">
        <v>1200</v>
      </c>
      <c r="BI4" s="11">
        <v>10500</v>
      </c>
      <c r="BJ4" s="11">
        <v>1400</v>
      </c>
      <c r="BK4" s="11">
        <v>10800</v>
      </c>
      <c r="BL4" s="11">
        <v>950</v>
      </c>
      <c r="BM4" s="11">
        <v>11600</v>
      </c>
      <c r="BN4" s="9"/>
      <c r="BO4" s="111">
        <v>11400</v>
      </c>
    </row>
    <row r="5" spans="1:83">
      <c r="A5" s="71" t="s">
        <v>85</v>
      </c>
      <c r="B5" s="73">
        <v>201</v>
      </c>
      <c r="C5" s="73">
        <v>1422.1</v>
      </c>
      <c r="D5" s="73">
        <v>513</v>
      </c>
      <c r="E5" s="73">
        <v>3668.24</v>
      </c>
      <c r="F5" s="73">
        <v>590</v>
      </c>
      <c r="G5" s="73">
        <v>4058.85</v>
      </c>
      <c r="H5" s="73">
        <v>551</v>
      </c>
      <c r="I5" s="73">
        <v>3955.06</v>
      </c>
      <c r="J5" s="73">
        <v>735</v>
      </c>
      <c r="K5" s="73">
        <v>5532.64</v>
      </c>
      <c r="L5" s="73">
        <v>660</v>
      </c>
      <c r="M5" s="73">
        <v>5180.53</v>
      </c>
      <c r="N5" s="73">
        <v>754</v>
      </c>
      <c r="O5" s="73">
        <v>5641.52</v>
      </c>
      <c r="P5" s="73">
        <v>915</v>
      </c>
      <c r="Q5" s="73">
        <v>6614.5</v>
      </c>
      <c r="R5" s="73">
        <v>871</v>
      </c>
      <c r="S5" s="73">
        <v>6211.32</v>
      </c>
      <c r="T5" s="73">
        <v>975</v>
      </c>
      <c r="U5" s="73">
        <v>7028.49</v>
      </c>
      <c r="V5" s="73">
        <v>1043</v>
      </c>
      <c r="W5" s="73">
        <v>7565.66</v>
      </c>
      <c r="X5" s="73">
        <v>984</v>
      </c>
      <c r="Y5" s="73">
        <v>7086.76</v>
      </c>
      <c r="Z5" s="73">
        <v>993</v>
      </c>
      <c r="AA5" s="73">
        <v>7228.73</v>
      </c>
      <c r="AB5" s="73">
        <v>1193</v>
      </c>
      <c r="AC5" s="73">
        <v>8719.94</v>
      </c>
      <c r="AD5" s="73">
        <v>1132</v>
      </c>
      <c r="AE5" s="73">
        <v>8122.34</v>
      </c>
      <c r="AF5" s="73">
        <v>1050</v>
      </c>
      <c r="AG5" s="73">
        <v>7529.16</v>
      </c>
      <c r="AH5" s="73">
        <v>1148</v>
      </c>
      <c r="AI5" s="73">
        <v>8534.7099999999991</v>
      </c>
      <c r="AJ5" s="11">
        <v>1220</v>
      </c>
      <c r="AK5" s="11">
        <v>9222.7800000000007</v>
      </c>
      <c r="AL5" s="11">
        <v>952</v>
      </c>
      <c r="AM5" s="11">
        <v>7190.76</v>
      </c>
      <c r="AN5" s="11">
        <v>1437</v>
      </c>
      <c r="AO5" s="11">
        <v>10720.02</v>
      </c>
      <c r="AP5" s="11">
        <v>1312</v>
      </c>
      <c r="AQ5" s="11">
        <v>9953.1</v>
      </c>
      <c r="AR5" s="11">
        <v>1313</v>
      </c>
      <c r="AS5" s="11">
        <v>9843.92</v>
      </c>
      <c r="AT5" s="11">
        <v>1375</v>
      </c>
      <c r="AU5" s="11">
        <v>10254.66</v>
      </c>
      <c r="AV5" s="11">
        <v>1239</v>
      </c>
      <c r="AW5" s="11">
        <v>9242.7999999999993</v>
      </c>
      <c r="AX5" s="11">
        <v>1218</v>
      </c>
      <c r="AY5" s="11">
        <v>9222.6</v>
      </c>
      <c r="AZ5" s="11">
        <v>1291</v>
      </c>
      <c r="BA5" s="11">
        <v>9587.32</v>
      </c>
      <c r="BB5" s="11">
        <v>1214</v>
      </c>
      <c r="BC5" s="11">
        <v>8947.08</v>
      </c>
      <c r="BD5" s="11">
        <v>1335</v>
      </c>
      <c r="BE5" s="11">
        <v>9921.86</v>
      </c>
      <c r="BF5" s="11">
        <v>1349</v>
      </c>
      <c r="BG5" s="11">
        <v>10039.24</v>
      </c>
      <c r="BH5" s="11">
        <v>1117</v>
      </c>
      <c r="BI5" s="11">
        <v>9658.09</v>
      </c>
      <c r="BJ5" s="11">
        <v>1339</v>
      </c>
      <c r="BK5" s="11">
        <v>9997.14</v>
      </c>
      <c r="BL5" s="11">
        <v>873</v>
      </c>
      <c r="BM5" s="11">
        <v>10800</v>
      </c>
      <c r="BN5" s="9"/>
      <c r="BO5" s="9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A3-3649-46F5-9BC3-0514D0FB69F8}">
  <sheetPr>
    <tabColor theme="0" tint="-0.249977111117893"/>
  </sheetPr>
  <dimension ref="A1:O1048576"/>
  <sheetViews>
    <sheetView zoomScale="85" zoomScaleNormal="85" workbookViewId="0">
      <selection activeCell="G1" sqref="G1:G1048576"/>
    </sheetView>
  </sheetViews>
  <sheetFormatPr baseColWidth="10" defaultColWidth="8.77734375" defaultRowHeight="14.4" outlineLevelCol="1"/>
  <cols>
    <col min="1" max="1" width="11.77734375" style="124" bestFit="1" customWidth="1"/>
    <col min="2" max="2" width="11" style="124" bestFit="1" customWidth="1"/>
    <col min="3" max="3" width="41.109375" style="124" customWidth="1"/>
    <col min="4" max="4" width="15.88671875" style="124" hidden="1" customWidth="1" outlineLevel="1"/>
    <col min="5" max="5" width="25.44140625" style="124" hidden="1" customWidth="1" outlineLevel="1"/>
    <col min="6" max="6" width="21.77734375" style="124" hidden="1" customWidth="1" outlineLevel="1"/>
    <col min="7" max="7" width="32.6640625" style="124" customWidth="1" collapsed="1"/>
    <col min="8" max="8" width="19.88671875" style="124" hidden="1" customWidth="1" outlineLevel="1"/>
    <col min="9" max="9" width="17.77734375" style="124" hidden="1" customWidth="1" outlineLevel="1"/>
    <col min="10" max="10" width="9.33203125" style="124" bestFit="1" customWidth="1" collapsed="1"/>
    <col min="11" max="11" width="14.109375" style="124" customWidth="1"/>
    <col min="12" max="12" width="12.109375" style="124" bestFit="1" customWidth="1"/>
    <col min="13" max="14" width="14.88671875" style="124" hidden="1" customWidth="1" outlineLevel="1"/>
    <col min="15" max="15" width="8.77734375" style="124" collapsed="1"/>
    <col min="16" max="18" width="8.77734375" style="124"/>
    <col min="19" max="19" width="41.21875" style="124" bestFit="1" customWidth="1"/>
    <col min="20" max="20" width="17.21875" style="124" bestFit="1" customWidth="1"/>
    <col min="21" max="21" width="8.77734375" style="124"/>
    <col min="22" max="22" width="38.88671875" style="124" bestFit="1" customWidth="1"/>
    <col min="23" max="16384" width="8.77734375" style="124"/>
  </cols>
  <sheetData>
    <row r="1" spans="1:15">
      <c r="A1" s="127" t="s">
        <v>422</v>
      </c>
      <c r="B1" s="127" t="s">
        <v>421</v>
      </c>
      <c r="C1" s="127" t="s">
        <v>420</v>
      </c>
      <c r="D1" s="127" t="s">
        <v>419</v>
      </c>
      <c r="E1" s="127" t="s">
        <v>418</v>
      </c>
      <c r="F1" s="127" t="s">
        <v>417</v>
      </c>
      <c r="G1" s="127" t="s">
        <v>416</v>
      </c>
      <c r="H1" s="127" t="s">
        <v>415</v>
      </c>
      <c r="I1" s="127" t="s">
        <v>414</v>
      </c>
      <c r="J1" s="127" t="s">
        <v>413</v>
      </c>
      <c r="K1" s="127" t="s">
        <v>412</v>
      </c>
      <c r="L1" s="127" t="s">
        <v>411</v>
      </c>
      <c r="M1" s="127" t="s">
        <v>410</v>
      </c>
      <c r="N1" s="127" t="s">
        <v>409</v>
      </c>
      <c r="O1" s="127" t="s">
        <v>31</v>
      </c>
    </row>
    <row r="2" spans="1:15">
      <c r="A2" s="124" t="s">
        <v>370</v>
      </c>
      <c r="B2" s="125">
        <v>43131</v>
      </c>
      <c r="C2" s="124" t="s">
        <v>379</v>
      </c>
      <c r="G2" s="124" t="s">
        <v>353</v>
      </c>
      <c r="H2" s="124" t="s">
        <v>341</v>
      </c>
      <c r="I2" s="124" t="s">
        <v>340</v>
      </c>
      <c r="J2" s="124">
        <v>290</v>
      </c>
      <c r="K2" s="124">
        <v>20.3</v>
      </c>
      <c r="L2" s="124">
        <f>J2+K2</f>
        <v>310.3</v>
      </c>
      <c r="M2" s="124">
        <v>310.3</v>
      </c>
      <c r="N2" s="124">
        <f t="shared" ref="N2:N65" si="0">L2-M2</f>
        <v>0</v>
      </c>
      <c r="O2" s="126" t="str">
        <f t="shared" ref="O2:O65" si="1">TEXT(B2,"mmmmmmmmmmmmmm")</f>
        <v>enero</v>
      </c>
    </row>
    <row r="3" spans="1:15">
      <c r="A3" s="124" t="s">
        <v>368</v>
      </c>
      <c r="B3" s="125">
        <v>43131</v>
      </c>
      <c r="C3" s="124" t="s">
        <v>378</v>
      </c>
      <c r="G3" s="124" t="s">
        <v>360</v>
      </c>
      <c r="H3" s="124" t="s">
        <v>341</v>
      </c>
      <c r="I3" s="124" t="s">
        <v>340</v>
      </c>
      <c r="J3" s="124">
        <v>1170</v>
      </c>
      <c r="K3" s="124">
        <v>81.900000000000006</v>
      </c>
      <c r="L3" s="124">
        <f t="shared" ref="L3:L66" si="2">J3+K3</f>
        <v>1251.9000000000001</v>
      </c>
      <c r="M3" s="124">
        <v>1201.9000000000001</v>
      </c>
      <c r="N3" s="124">
        <f t="shared" si="0"/>
        <v>50</v>
      </c>
      <c r="O3" s="126" t="str">
        <f t="shared" si="1"/>
        <v>enero</v>
      </c>
    </row>
    <row r="4" spans="1:15">
      <c r="A4" s="124" t="s">
        <v>366</v>
      </c>
      <c r="B4" s="125">
        <v>43131</v>
      </c>
      <c r="C4" s="124" t="s">
        <v>377</v>
      </c>
      <c r="G4" s="124" t="s">
        <v>342</v>
      </c>
      <c r="H4" s="124" t="s">
        <v>341</v>
      </c>
      <c r="I4" s="124" t="s">
        <v>340</v>
      </c>
      <c r="J4" s="124">
        <v>60</v>
      </c>
      <c r="K4" s="124">
        <v>4.2</v>
      </c>
      <c r="L4" s="124">
        <f t="shared" si="2"/>
        <v>64.2</v>
      </c>
      <c r="M4" s="124">
        <v>0</v>
      </c>
      <c r="N4" s="124">
        <f t="shared" si="0"/>
        <v>64.2</v>
      </c>
      <c r="O4" s="126" t="str">
        <f t="shared" si="1"/>
        <v>enero</v>
      </c>
    </row>
    <row r="5" spans="1:15">
      <c r="A5" s="124" t="s">
        <v>364</v>
      </c>
      <c r="B5" s="125">
        <v>43131</v>
      </c>
      <c r="C5" s="124" t="s">
        <v>376</v>
      </c>
      <c r="G5" s="124" t="s">
        <v>342</v>
      </c>
      <c r="H5" s="124" t="s">
        <v>341</v>
      </c>
      <c r="I5" s="124" t="s">
        <v>340</v>
      </c>
      <c r="J5" s="124">
        <v>440</v>
      </c>
      <c r="K5" s="124">
        <v>30.8</v>
      </c>
      <c r="L5" s="124">
        <f t="shared" si="2"/>
        <v>470.8</v>
      </c>
      <c r="M5" s="124">
        <v>0</v>
      </c>
      <c r="N5" s="124">
        <f t="shared" si="0"/>
        <v>470.8</v>
      </c>
      <c r="O5" s="126" t="str">
        <f t="shared" si="1"/>
        <v>enero</v>
      </c>
    </row>
    <row r="6" spans="1:15">
      <c r="A6" s="124" t="s">
        <v>362</v>
      </c>
      <c r="B6" s="125">
        <v>43131</v>
      </c>
      <c r="C6" s="124" t="s">
        <v>375</v>
      </c>
      <c r="G6" s="124" t="s">
        <v>360</v>
      </c>
      <c r="H6" s="124" t="s">
        <v>341</v>
      </c>
      <c r="I6" s="124" t="s">
        <v>340</v>
      </c>
      <c r="J6" s="124">
        <v>560</v>
      </c>
      <c r="K6" s="124">
        <v>39.200000000000003</v>
      </c>
      <c r="L6" s="124">
        <f t="shared" si="2"/>
        <v>599.20000000000005</v>
      </c>
      <c r="M6" s="124">
        <v>360</v>
      </c>
      <c r="N6" s="124">
        <f t="shared" si="0"/>
        <v>239.20000000000005</v>
      </c>
      <c r="O6" s="126" t="str">
        <f t="shared" si="1"/>
        <v>enero</v>
      </c>
    </row>
    <row r="7" spans="1:15">
      <c r="A7" s="124" t="s">
        <v>359</v>
      </c>
      <c r="B7" s="125">
        <v>43131</v>
      </c>
      <c r="C7" s="124" t="s">
        <v>374</v>
      </c>
      <c r="G7" s="124" t="s">
        <v>353</v>
      </c>
      <c r="H7" s="124" t="s">
        <v>341</v>
      </c>
      <c r="I7" s="124" t="s">
        <v>340</v>
      </c>
      <c r="J7" s="124">
        <v>1049</v>
      </c>
      <c r="K7" s="124">
        <v>73.430000000000007</v>
      </c>
      <c r="L7" s="124">
        <f t="shared" si="2"/>
        <v>1122.43</v>
      </c>
      <c r="M7" s="124">
        <v>1122.43</v>
      </c>
      <c r="N7" s="124">
        <f t="shared" si="0"/>
        <v>0</v>
      </c>
      <c r="O7" s="126" t="str">
        <f t="shared" si="1"/>
        <v>enero</v>
      </c>
    </row>
    <row r="8" spans="1:15">
      <c r="A8" s="124" t="s">
        <v>357</v>
      </c>
      <c r="B8" s="125">
        <v>43130</v>
      </c>
      <c r="C8" s="124" t="s">
        <v>373</v>
      </c>
      <c r="G8" s="124" t="s">
        <v>342</v>
      </c>
      <c r="H8" s="124" t="s">
        <v>341</v>
      </c>
      <c r="I8" s="124" t="s">
        <v>340</v>
      </c>
      <c r="J8" s="124">
        <v>135</v>
      </c>
      <c r="K8" s="124">
        <v>9.4499999999999993</v>
      </c>
      <c r="L8" s="124">
        <f t="shared" si="2"/>
        <v>144.44999999999999</v>
      </c>
      <c r="M8" s="124">
        <v>0</v>
      </c>
      <c r="N8" s="124">
        <f t="shared" si="0"/>
        <v>144.44999999999999</v>
      </c>
      <c r="O8" s="126" t="str">
        <f t="shared" si="1"/>
        <v>enero</v>
      </c>
    </row>
    <row r="9" spans="1:15">
      <c r="A9" s="124" t="s">
        <v>355</v>
      </c>
      <c r="B9" s="125">
        <v>43126</v>
      </c>
      <c r="C9" s="124" t="s">
        <v>372</v>
      </c>
      <c r="G9" s="124" t="s">
        <v>353</v>
      </c>
      <c r="H9" s="124" t="s">
        <v>341</v>
      </c>
      <c r="I9" s="124" t="s">
        <v>340</v>
      </c>
      <c r="J9" s="124">
        <v>180</v>
      </c>
      <c r="K9" s="124">
        <v>12.6</v>
      </c>
      <c r="L9" s="124">
        <f t="shared" si="2"/>
        <v>192.6</v>
      </c>
      <c r="M9" s="124">
        <v>192.6</v>
      </c>
      <c r="N9" s="124">
        <f t="shared" si="0"/>
        <v>0</v>
      </c>
      <c r="O9" s="126" t="str">
        <f t="shared" si="1"/>
        <v>enero</v>
      </c>
    </row>
    <row r="10" spans="1:15">
      <c r="A10" s="124" t="s">
        <v>352</v>
      </c>
      <c r="B10" s="125">
        <v>43125</v>
      </c>
      <c r="C10" s="124" t="s">
        <v>371</v>
      </c>
      <c r="G10" s="124" t="s">
        <v>342</v>
      </c>
      <c r="H10" s="124" t="s">
        <v>341</v>
      </c>
      <c r="I10" s="124" t="s">
        <v>340</v>
      </c>
      <c r="J10" s="124">
        <v>30</v>
      </c>
      <c r="K10" s="124">
        <v>2.1</v>
      </c>
      <c r="L10" s="124">
        <f t="shared" si="2"/>
        <v>32.1</v>
      </c>
      <c r="M10" s="124">
        <v>0</v>
      </c>
      <c r="N10" s="124">
        <f t="shared" si="0"/>
        <v>32.1</v>
      </c>
      <c r="O10" s="126" t="str">
        <f t="shared" si="1"/>
        <v>enero</v>
      </c>
    </row>
    <row r="11" spans="1:15">
      <c r="A11" s="124" t="s">
        <v>350</v>
      </c>
      <c r="B11" s="125">
        <v>43125</v>
      </c>
      <c r="C11" s="124" t="s">
        <v>369</v>
      </c>
      <c r="G11" s="124" t="s">
        <v>342</v>
      </c>
      <c r="H11" s="124" t="s">
        <v>341</v>
      </c>
      <c r="I11" s="124" t="s">
        <v>340</v>
      </c>
      <c r="J11" s="124">
        <v>1512</v>
      </c>
      <c r="K11" s="124">
        <v>105.84</v>
      </c>
      <c r="L11" s="124">
        <f t="shared" si="2"/>
        <v>1617.84</v>
      </c>
      <c r="M11" s="124">
        <v>0</v>
      </c>
      <c r="N11" s="124">
        <f t="shared" si="0"/>
        <v>1617.84</v>
      </c>
      <c r="O11" s="126" t="str">
        <f t="shared" si="1"/>
        <v>enero</v>
      </c>
    </row>
    <row r="12" spans="1:15">
      <c r="A12" s="124" t="s">
        <v>348</v>
      </c>
      <c r="B12" s="125">
        <v>43125</v>
      </c>
      <c r="C12" s="124" t="s">
        <v>367</v>
      </c>
      <c r="G12" s="124" t="s">
        <v>342</v>
      </c>
      <c r="H12" s="124" t="s">
        <v>341</v>
      </c>
      <c r="I12" s="124" t="s">
        <v>340</v>
      </c>
      <c r="J12" s="124">
        <v>390</v>
      </c>
      <c r="K12" s="124">
        <v>27.3</v>
      </c>
      <c r="L12" s="124">
        <f t="shared" si="2"/>
        <v>417.3</v>
      </c>
      <c r="M12" s="124">
        <v>0</v>
      </c>
      <c r="N12" s="124">
        <f t="shared" si="0"/>
        <v>417.3</v>
      </c>
      <c r="O12" s="126" t="str">
        <f t="shared" si="1"/>
        <v>enero</v>
      </c>
    </row>
    <row r="13" spans="1:15">
      <c r="A13" s="124" t="s">
        <v>346</v>
      </c>
      <c r="B13" s="125">
        <v>43125</v>
      </c>
      <c r="C13" s="124" t="s">
        <v>365</v>
      </c>
      <c r="G13" s="124" t="s">
        <v>342</v>
      </c>
      <c r="H13" s="124" t="s">
        <v>341</v>
      </c>
      <c r="I13" s="124" t="s">
        <v>340</v>
      </c>
      <c r="J13" s="124">
        <v>90</v>
      </c>
      <c r="K13" s="124">
        <v>6.3</v>
      </c>
      <c r="L13" s="124">
        <f t="shared" si="2"/>
        <v>96.3</v>
      </c>
      <c r="M13" s="124">
        <v>0</v>
      </c>
      <c r="N13" s="124">
        <f t="shared" si="0"/>
        <v>96.3</v>
      </c>
      <c r="O13" s="126" t="str">
        <f t="shared" si="1"/>
        <v>enero</v>
      </c>
    </row>
    <row r="14" spans="1:15">
      <c r="A14" s="124" t="s">
        <v>344</v>
      </c>
      <c r="B14" s="125">
        <v>43124</v>
      </c>
      <c r="C14" s="124" t="s">
        <v>363</v>
      </c>
      <c r="G14" s="124" t="s">
        <v>342</v>
      </c>
      <c r="H14" s="124" t="s">
        <v>341</v>
      </c>
      <c r="I14" s="124" t="s">
        <v>340</v>
      </c>
      <c r="J14" s="124">
        <v>270</v>
      </c>
      <c r="K14" s="124">
        <v>18.899999999999999</v>
      </c>
      <c r="L14" s="124">
        <f t="shared" si="2"/>
        <v>288.89999999999998</v>
      </c>
      <c r="M14" s="124">
        <v>0</v>
      </c>
      <c r="N14" s="124">
        <f t="shared" si="0"/>
        <v>288.89999999999998</v>
      </c>
      <c r="O14" s="126" t="str">
        <f t="shared" si="1"/>
        <v>enero</v>
      </c>
    </row>
    <row r="15" spans="1:15">
      <c r="A15" s="124" t="s">
        <v>370</v>
      </c>
      <c r="B15" s="125">
        <v>43130</v>
      </c>
      <c r="C15" s="124" t="s">
        <v>361</v>
      </c>
      <c r="G15" s="124" t="s">
        <v>353</v>
      </c>
      <c r="H15" s="124" t="s">
        <v>341</v>
      </c>
      <c r="I15" s="124" t="s">
        <v>340</v>
      </c>
      <c r="J15" s="124">
        <v>290</v>
      </c>
      <c r="K15" s="124">
        <v>20.3</v>
      </c>
      <c r="L15" s="124">
        <f t="shared" si="2"/>
        <v>310.3</v>
      </c>
      <c r="M15" s="124">
        <v>310.3</v>
      </c>
      <c r="N15" s="124">
        <f t="shared" si="0"/>
        <v>0</v>
      </c>
      <c r="O15" s="126" t="str">
        <f t="shared" si="1"/>
        <v>enero</v>
      </c>
    </row>
    <row r="16" spans="1:15">
      <c r="A16" s="124" t="s">
        <v>368</v>
      </c>
      <c r="B16" s="125">
        <v>43130</v>
      </c>
      <c r="C16" s="124" t="s">
        <v>358</v>
      </c>
      <c r="G16" s="124" t="s">
        <v>360</v>
      </c>
      <c r="H16" s="124" t="s">
        <v>341</v>
      </c>
      <c r="I16" s="124" t="s">
        <v>340</v>
      </c>
      <c r="J16" s="124">
        <v>1170</v>
      </c>
      <c r="K16" s="124">
        <v>81.900000000000006</v>
      </c>
      <c r="L16" s="124">
        <f t="shared" si="2"/>
        <v>1251.9000000000001</v>
      </c>
      <c r="M16" s="124">
        <v>1201.9000000000001</v>
      </c>
      <c r="N16" s="124">
        <f t="shared" si="0"/>
        <v>50</v>
      </c>
      <c r="O16" s="126" t="str">
        <f t="shared" si="1"/>
        <v>enero</v>
      </c>
    </row>
    <row r="17" spans="1:15">
      <c r="A17" s="124" t="s">
        <v>366</v>
      </c>
      <c r="B17" s="125">
        <v>43130</v>
      </c>
      <c r="C17" s="124" t="s">
        <v>356</v>
      </c>
      <c r="G17" s="124" t="s">
        <v>342</v>
      </c>
      <c r="H17" s="124" t="s">
        <v>341</v>
      </c>
      <c r="I17" s="124" t="s">
        <v>340</v>
      </c>
      <c r="J17" s="124">
        <v>60</v>
      </c>
      <c r="K17" s="124">
        <v>4.2</v>
      </c>
      <c r="L17" s="124">
        <f t="shared" si="2"/>
        <v>64.2</v>
      </c>
      <c r="M17" s="124">
        <v>0</v>
      </c>
      <c r="N17" s="124">
        <f t="shared" si="0"/>
        <v>64.2</v>
      </c>
      <c r="O17" s="126" t="str">
        <f t="shared" si="1"/>
        <v>enero</v>
      </c>
    </row>
    <row r="18" spans="1:15">
      <c r="A18" s="124" t="s">
        <v>364</v>
      </c>
      <c r="B18" s="125">
        <v>43130</v>
      </c>
      <c r="C18" s="124" t="s">
        <v>354</v>
      </c>
      <c r="G18" s="124" t="s">
        <v>342</v>
      </c>
      <c r="H18" s="124" t="s">
        <v>341</v>
      </c>
      <c r="I18" s="124" t="s">
        <v>340</v>
      </c>
      <c r="J18" s="124">
        <v>440</v>
      </c>
      <c r="K18" s="124">
        <v>30.8</v>
      </c>
      <c r="L18" s="124">
        <f t="shared" si="2"/>
        <v>470.8</v>
      </c>
      <c r="M18" s="124">
        <v>0</v>
      </c>
      <c r="N18" s="124">
        <f t="shared" si="0"/>
        <v>470.8</v>
      </c>
      <c r="O18" s="126" t="str">
        <f t="shared" si="1"/>
        <v>enero</v>
      </c>
    </row>
    <row r="19" spans="1:15">
      <c r="A19" s="124" t="s">
        <v>362</v>
      </c>
      <c r="B19" s="125">
        <v>43130</v>
      </c>
      <c r="C19" s="124" t="s">
        <v>351</v>
      </c>
      <c r="G19" s="124" t="s">
        <v>360</v>
      </c>
      <c r="H19" s="124" t="s">
        <v>341</v>
      </c>
      <c r="I19" s="124" t="s">
        <v>340</v>
      </c>
      <c r="J19" s="124">
        <v>560</v>
      </c>
      <c r="K19" s="124">
        <v>39.200000000000003</v>
      </c>
      <c r="L19" s="124">
        <f t="shared" si="2"/>
        <v>599.20000000000005</v>
      </c>
      <c r="M19" s="124">
        <v>360</v>
      </c>
      <c r="N19" s="124">
        <f t="shared" si="0"/>
        <v>239.20000000000005</v>
      </c>
      <c r="O19" s="126" t="str">
        <f t="shared" si="1"/>
        <v>enero</v>
      </c>
    </row>
    <row r="20" spans="1:15">
      <c r="A20" s="124" t="s">
        <v>359</v>
      </c>
      <c r="B20" s="125">
        <v>43130</v>
      </c>
      <c r="C20" s="124" t="s">
        <v>349</v>
      </c>
      <c r="G20" s="124" t="s">
        <v>353</v>
      </c>
      <c r="H20" s="124" t="s">
        <v>341</v>
      </c>
      <c r="I20" s="124" t="s">
        <v>340</v>
      </c>
      <c r="J20" s="124">
        <v>1049</v>
      </c>
      <c r="K20" s="124">
        <v>73.430000000000007</v>
      </c>
      <c r="L20" s="124">
        <f t="shared" si="2"/>
        <v>1122.43</v>
      </c>
      <c r="M20" s="124">
        <v>1122.43</v>
      </c>
      <c r="N20" s="124">
        <f t="shared" si="0"/>
        <v>0</v>
      </c>
      <c r="O20" s="126" t="str">
        <f t="shared" si="1"/>
        <v>enero</v>
      </c>
    </row>
    <row r="21" spans="1:15">
      <c r="A21" s="124" t="s">
        <v>357</v>
      </c>
      <c r="B21" s="125">
        <v>43130</v>
      </c>
      <c r="C21" s="124" t="s">
        <v>347</v>
      </c>
      <c r="G21" s="124" t="s">
        <v>342</v>
      </c>
      <c r="H21" s="124" t="s">
        <v>341</v>
      </c>
      <c r="I21" s="124" t="s">
        <v>340</v>
      </c>
      <c r="J21" s="124">
        <v>135</v>
      </c>
      <c r="K21" s="124">
        <v>9.4499999999999993</v>
      </c>
      <c r="L21" s="124">
        <f t="shared" si="2"/>
        <v>144.44999999999999</v>
      </c>
      <c r="M21" s="124">
        <v>0</v>
      </c>
      <c r="N21" s="124">
        <f t="shared" si="0"/>
        <v>144.44999999999999</v>
      </c>
      <c r="O21" s="126" t="str">
        <f t="shared" si="1"/>
        <v>enero</v>
      </c>
    </row>
    <row r="22" spans="1:15">
      <c r="A22" s="124" t="s">
        <v>355</v>
      </c>
      <c r="B22" s="125">
        <v>43126</v>
      </c>
      <c r="C22" s="124" t="s">
        <v>345</v>
      </c>
      <c r="G22" s="124" t="s">
        <v>353</v>
      </c>
      <c r="H22" s="124" t="s">
        <v>341</v>
      </c>
      <c r="I22" s="124" t="s">
        <v>340</v>
      </c>
      <c r="J22" s="124">
        <v>180</v>
      </c>
      <c r="K22" s="124">
        <v>12.6</v>
      </c>
      <c r="L22" s="124">
        <f t="shared" si="2"/>
        <v>192.6</v>
      </c>
      <c r="M22" s="124">
        <v>192.6</v>
      </c>
      <c r="N22" s="124">
        <f t="shared" si="0"/>
        <v>0</v>
      </c>
      <c r="O22" s="126" t="str">
        <f t="shared" si="1"/>
        <v>enero</v>
      </c>
    </row>
    <row r="23" spans="1:15">
      <c r="A23" s="124" t="s">
        <v>352</v>
      </c>
      <c r="B23" s="125">
        <v>43125</v>
      </c>
      <c r="C23" s="124" t="s">
        <v>343</v>
      </c>
      <c r="G23" s="124" t="s">
        <v>342</v>
      </c>
      <c r="H23" s="124" t="s">
        <v>341</v>
      </c>
      <c r="I23" s="124" t="s">
        <v>340</v>
      </c>
      <c r="J23" s="124">
        <v>30</v>
      </c>
      <c r="K23" s="124">
        <v>2.1</v>
      </c>
      <c r="L23" s="124">
        <f t="shared" si="2"/>
        <v>32.1</v>
      </c>
      <c r="M23" s="124">
        <v>0</v>
      </c>
      <c r="N23" s="124">
        <f t="shared" si="0"/>
        <v>32.1</v>
      </c>
      <c r="O23" s="126" t="str">
        <f t="shared" si="1"/>
        <v>enero</v>
      </c>
    </row>
    <row r="24" spans="1:15">
      <c r="A24" s="124" t="s">
        <v>350</v>
      </c>
      <c r="B24" s="125">
        <v>43125</v>
      </c>
      <c r="C24" s="124" t="s">
        <v>387</v>
      </c>
      <c r="G24" s="124" t="s">
        <v>342</v>
      </c>
      <c r="H24" s="124" t="s">
        <v>341</v>
      </c>
      <c r="I24" s="124" t="s">
        <v>340</v>
      </c>
      <c r="J24" s="124">
        <v>1512</v>
      </c>
      <c r="K24" s="124">
        <v>105.84</v>
      </c>
      <c r="L24" s="124">
        <f t="shared" si="2"/>
        <v>1617.84</v>
      </c>
      <c r="M24" s="124">
        <v>0</v>
      </c>
      <c r="N24" s="124">
        <f t="shared" si="0"/>
        <v>1617.84</v>
      </c>
      <c r="O24" s="126" t="str">
        <f t="shared" si="1"/>
        <v>enero</v>
      </c>
    </row>
    <row r="25" spans="1:15">
      <c r="A25" s="124" t="s">
        <v>348</v>
      </c>
      <c r="B25" s="125">
        <v>43125</v>
      </c>
      <c r="C25" s="124" t="s">
        <v>386</v>
      </c>
      <c r="G25" s="124" t="s">
        <v>342</v>
      </c>
      <c r="H25" s="124" t="s">
        <v>341</v>
      </c>
      <c r="I25" s="124" t="s">
        <v>340</v>
      </c>
      <c r="J25" s="124">
        <v>390</v>
      </c>
      <c r="K25" s="124">
        <v>27.3</v>
      </c>
      <c r="L25" s="124">
        <f t="shared" si="2"/>
        <v>417.3</v>
      </c>
      <c r="M25" s="124">
        <v>0</v>
      </c>
      <c r="N25" s="124">
        <f t="shared" si="0"/>
        <v>417.3</v>
      </c>
      <c r="O25" s="126" t="str">
        <f t="shared" si="1"/>
        <v>enero</v>
      </c>
    </row>
    <row r="26" spans="1:15">
      <c r="A26" s="124" t="s">
        <v>346</v>
      </c>
      <c r="B26" s="125">
        <v>43125</v>
      </c>
      <c r="C26" s="124" t="s">
        <v>385</v>
      </c>
      <c r="G26" s="124" t="s">
        <v>342</v>
      </c>
      <c r="H26" s="124" t="s">
        <v>341</v>
      </c>
      <c r="I26" s="124" t="s">
        <v>340</v>
      </c>
      <c r="J26" s="124">
        <v>90</v>
      </c>
      <c r="K26" s="124">
        <v>6.3</v>
      </c>
      <c r="L26" s="124">
        <f t="shared" si="2"/>
        <v>96.3</v>
      </c>
      <c r="M26" s="124">
        <v>0</v>
      </c>
      <c r="N26" s="124">
        <f t="shared" si="0"/>
        <v>96.3</v>
      </c>
      <c r="O26" s="126" t="str">
        <f t="shared" si="1"/>
        <v>enero</v>
      </c>
    </row>
    <row r="27" spans="1:15">
      <c r="A27" s="124" t="s">
        <v>344</v>
      </c>
      <c r="B27" s="125">
        <v>43124</v>
      </c>
      <c r="C27" s="124" t="s">
        <v>384</v>
      </c>
      <c r="G27" s="124" t="s">
        <v>342</v>
      </c>
      <c r="H27" s="124" t="s">
        <v>341</v>
      </c>
      <c r="I27" s="124" t="s">
        <v>340</v>
      </c>
      <c r="J27" s="124">
        <v>270</v>
      </c>
      <c r="K27" s="124">
        <v>18.899999999999999</v>
      </c>
      <c r="L27" s="124">
        <f t="shared" si="2"/>
        <v>288.89999999999998</v>
      </c>
      <c r="M27" s="124">
        <v>0</v>
      </c>
      <c r="N27" s="124">
        <f t="shared" si="0"/>
        <v>288.89999999999998</v>
      </c>
      <c r="O27" s="126" t="str">
        <f t="shared" si="1"/>
        <v>enero</v>
      </c>
    </row>
    <row r="28" spans="1:15">
      <c r="A28" s="124" t="s">
        <v>370</v>
      </c>
      <c r="B28" s="125">
        <v>43131</v>
      </c>
      <c r="C28" s="124" t="s">
        <v>383</v>
      </c>
      <c r="G28" s="124" t="s">
        <v>353</v>
      </c>
      <c r="H28" s="124" t="s">
        <v>341</v>
      </c>
      <c r="I28" s="124" t="s">
        <v>340</v>
      </c>
      <c r="J28" s="124">
        <v>290</v>
      </c>
      <c r="K28" s="124">
        <v>20.3</v>
      </c>
      <c r="L28" s="124">
        <f t="shared" si="2"/>
        <v>310.3</v>
      </c>
      <c r="M28" s="124">
        <v>310.3</v>
      </c>
      <c r="N28" s="124">
        <f t="shared" si="0"/>
        <v>0</v>
      </c>
      <c r="O28" s="126" t="str">
        <f t="shared" si="1"/>
        <v>enero</v>
      </c>
    </row>
    <row r="29" spans="1:15">
      <c r="A29" s="124" t="s">
        <v>368</v>
      </c>
      <c r="B29" s="125">
        <v>43131</v>
      </c>
      <c r="C29" s="124" t="s">
        <v>382</v>
      </c>
      <c r="G29" s="124" t="s">
        <v>360</v>
      </c>
      <c r="H29" s="124" t="s">
        <v>341</v>
      </c>
      <c r="I29" s="124" t="s">
        <v>340</v>
      </c>
      <c r="J29" s="124">
        <v>1170</v>
      </c>
      <c r="K29" s="124">
        <v>81.900000000000006</v>
      </c>
      <c r="L29" s="124">
        <f t="shared" si="2"/>
        <v>1251.9000000000001</v>
      </c>
      <c r="M29" s="124">
        <v>1201.9000000000001</v>
      </c>
      <c r="N29" s="124">
        <f t="shared" si="0"/>
        <v>50</v>
      </c>
      <c r="O29" s="126" t="str">
        <f t="shared" si="1"/>
        <v>enero</v>
      </c>
    </row>
    <row r="30" spans="1:15">
      <c r="A30" s="124" t="s">
        <v>366</v>
      </c>
      <c r="B30" s="125">
        <v>43131</v>
      </c>
      <c r="C30" s="124" t="s">
        <v>381</v>
      </c>
      <c r="G30" s="124" t="s">
        <v>342</v>
      </c>
      <c r="H30" s="124" t="s">
        <v>341</v>
      </c>
      <c r="I30" s="124" t="s">
        <v>340</v>
      </c>
      <c r="J30" s="124">
        <v>60</v>
      </c>
      <c r="K30" s="124">
        <v>4.2</v>
      </c>
      <c r="L30" s="124">
        <f t="shared" si="2"/>
        <v>64.2</v>
      </c>
      <c r="M30" s="124">
        <v>0</v>
      </c>
      <c r="N30" s="124">
        <f t="shared" si="0"/>
        <v>64.2</v>
      </c>
      <c r="O30" s="126" t="str">
        <f t="shared" si="1"/>
        <v>enero</v>
      </c>
    </row>
    <row r="31" spans="1:15">
      <c r="A31" s="124" t="s">
        <v>364</v>
      </c>
      <c r="B31" s="125">
        <v>43131</v>
      </c>
      <c r="C31" s="124" t="s">
        <v>380</v>
      </c>
      <c r="G31" s="124" t="s">
        <v>342</v>
      </c>
      <c r="H31" s="124" t="s">
        <v>341</v>
      </c>
      <c r="I31" s="124" t="s">
        <v>340</v>
      </c>
      <c r="J31" s="124">
        <v>440</v>
      </c>
      <c r="K31" s="124">
        <v>30.8</v>
      </c>
      <c r="L31" s="124">
        <f t="shared" si="2"/>
        <v>470.8</v>
      </c>
      <c r="M31" s="124">
        <v>0</v>
      </c>
      <c r="N31" s="124">
        <f t="shared" si="0"/>
        <v>470.8</v>
      </c>
      <c r="O31" s="126" t="str">
        <f t="shared" si="1"/>
        <v>enero</v>
      </c>
    </row>
    <row r="32" spans="1:15">
      <c r="A32" s="124" t="s">
        <v>362</v>
      </c>
      <c r="B32" s="125">
        <v>43131</v>
      </c>
      <c r="C32" s="124" t="s">
        <v>390</v>
      </c>
      <c r="G32" s="124" t="s">
        <v>360</v>
      </c>
      <c r="H32" s="124" t="s">
        <v>341</v>
      </c>
      <c r="I32" s="124" t="s">
        <v>340</v>
      </c>
      <c r="J32" s="124">
        <v>560</v>
      </c>
      <c r="K32" s="124">
        <v>39.200000000000003</v>
      </c>
      <c r="L32" s="124">
        <f t="shared" si="2"/>
        <v>599.20000000000005</v>
      </c>
      <c r="M32" s="124">
        <v>360</v>
      </c>
      <c r="N32" s="124">
        <f t="shared" si="0"/>
        <v>239.20000000000005</v>
      </c>
      <c r="O32" s="126" t="str">
        <f t="shared" si="1"/>
        <v>enero</v>
      </c>
    </row>
    <row r="33" spans="1:15">
      <c r="A33" s="124" t="s">
        <v>359</v>
      </c>
      <c r="B33" s="125">
        <v>43131</v>
      </c>
      <c r="C33" s="124" t="s">
        <v>389</v>
      </c>
      <c r="G33" s="124" t="s">
        <v>353</v>
      </c>
      <c r="H33" s="124" t="s">
        <v>341</v>
      </c>
      <c r="I33" s="124" t="s">
        <v>340</v>
      </c>
      <c r="J33" s="124">
        <v>1049</v>
      </c>
      <c r="K33" s="124">
        <v>73.430000000000007</v>
      </c>
      <c r="L33" s="124">
        <f t="shared" si="2"/>
        <v>1122.43</v>
      </c>
      <c r="M33" s="124">
        <v>1122.43</v>
      </c>
      <c r="N33" s="124">
        <f t="shared" si="0"/>
        <v>0</v>
      </c>
      <c r="O33" s="126" t="str">
        <f t="shared" si="1"/>
        <v>enero</v>
      </c>
    </row>
    <row r="34" spans="1:15">
      <c r="A34" s="124" t="s">
        <v>357</v>
      </c>
      <c r="B34" s="125">
        <v>43130</v>
      </c>
      <c r="C34" s="124" t="s">
        <v>388</v>
      </c>
      <c r="G34" s="124" t="s">
        <v>342</v>
      </c>
      <c r="H34" s="124" t="s">
        <v>341</v>
      </c>
      <c r="I34" s="124" t="s">
        <v>340</v>
      </c>
      <c r="J34" s="124">
        <v>135</v>
      </c>
      <c r="K34" s="124">
        <v>9.4499999999999993</v>
      </c>
      <c r="L34" s="124">
        <f t="shared" si="2"/>
        <v>144.44999999999999</v>
      </c>
      <c r="M34" s="124">
        <v>0</v>
      </c>
      <c r="N34" s="124">
        <f t="shared" si="0"/>
        <v>144.44999999999999</v>
      </c>
      <c r="O34" s="126" t="str">
        <f t="shared" si="1"/>
        <v>enero</v>
      </c>
    </row>
    <row r="35" spans="1:15">
      <c r="A35" s="124" t="s">
        <v>355</v>
      </c>
      <c r="B35" s="125">
        <v>43126</v>
      </c>
      <c r="C35" s="124" t="s">
        <v>408</v>
      </c>
      <c r="G35" s="124" t="s">
        <v>353</v>
      </c>
      <c r="H35" s="124" t="s">
        <v>341</v>
      </c>
      <c r="I35" s="124" t="s">
        <v>340</v>
      </c>
      <c r="J35" s="124">
        <v>180</v>
      </c>
      <c r="K35" s="124">
        <v>12.6</v>
      </c>
      <c r="L35" s="124">
        <f t="shared" si="2"/>
        <v>192.6</v>
      </c>
      <c r="M35" s="124">
        <v>192.6</v>
      </c>
      <c r="N35" s="124">
        <f t="shared" si="0"/>
        <v>0</v>
      </c>
      <c r="O35" s="126" t="str">
        <f t="shared" si="1"/>
        <v>enero</v>
      </c>
    </row>
    <row r="36" spans="1:15">
      <c r="A36" s="124" t="s">
        <v>352</v>
      </c>
      <c r="B36" s="125">
        <v>43125</v>
      </c>
      <c r="C36" s="124" t="s">
        <v>407</v>
      </c>
      <c r="G36" s="124" t="s">
        <v>342</v>
      </c>
      <c r="H36" s="124" t="s">
        <v>341</v>
      </c>
      <c r="I36" s="124" t="s">
        <v>340</v>
      </c>
      <c r="J36" s="124">
        <v>30</v>
      </c>
      <c r="K36" s="124">
        <v>2.1</v>
      </c>
      <c r="L36" s="124">
        <f t="shared" si="2"/>
        <v>32.1</v>
      </c>
      <c r="M36" s="124">
        <v>0</v>
      </c>
      <c r="N36" s="124">
        <f t="shared" si="0"/>
        <v>32.1</v>
      </c>
      <c r="O36" s="126" t="str">
        <f t="shared" si="1"/>
        <v>enero</v>
      </c>
    </row>
    <row r="37" spans="1:15">
      <c r="A37" s="124" t="s">
        <v>350</v>
      </c>
      <c r="B37" s="125">
        <v>43125</v>
      </c>
      <c r="C37" s="124" t="s">
        <v>406</v>
      </c>
      <c r="G37" s="124" t="s">
        <v>342</v>
      </c>
      <c r="H37" s="124" t="s">
        <v>341</v>
      </c>
      <c r="I37" s="124" t="s">
        <v>340</v>
      </c>
      <c r="J37" s="124">
        <v>1512</v>
      </c>
      <c r="K37" s="124">
        <v>105.84</v>
      </c>
      <c r="L37" s="124">
        <f t="shared" si="2"/>
        <v>1617.84</v>
      </c>
      <c r="M37" s="124">
        <v>0</v>
      </c>
      <c r="N37" s="124">
        <f t="shared" si="0"/>
        <v>1617.84</v>
      </c>
      <c r="O37" s="126" t="str">
        <f t="shared" si="1"/>
        <v>enero</v>
      </c>
    </row>
    <row r="38" spans="1:15">
      <c r="A38" s="124" t="s">
        <v>348</v>
      </c>
      <c r="B38" s="125">
        <v>43125</v>
      </c>
      <c r="C38" s="124" t="s">
        <v>405</v>
      </c>
      <c r="G38" s="124" t="s">
        <v>342</v>
      </c>
      <c r="H38" s="124" t="s">
        <v>341</v>
      </c>
      <c r="I38" s="124" t="s">
        <v>340</v>
      </c>
      <c r="J38" s="124">
        <v>390</v>
      </c>
      <c r="K38" s="124">
        <v>27.3</v>
      </c>
      <c r="L38" s="124">
        <f t="shared" si="2"/>
        <v>417.3</v>
      </c>
      <c r="M38" s="124">
        <v>0</v>
      </c>
      <c r="N38" s="124">
        <f t="shared" si="0"/>
        <v>417.3</v>
      </c>
      <c r="O38" s="126" t="str">
        <f t="shared" si="1"/>
        <v>enero</v>
      </c>
    </row>
    <row r="39" spans="1:15">
      <c r="A39" s="124" t="s">
        <v>346</v>
      </c>
      <c r="B39" s="125">
        <v>43125</v>
      </c>
      <c r="C39" s="124" t="s">
        <v>404</v>
      </c>
      <c r="G39" s="124" t="s">
        <v>342</v>
      </c>
      <c r="H39" s="124" t="s">
        <v>341</v>
      </c>
      <c r="I39" s="124" t="s">
        <v>340</v>
      </c>
      <c r="J39" s="124">
        <v>90</v>
      </c>
      <c r="K39" s="124">
        <v>6.3</v>
      </c>
      <c r="L39" s="124">
        <f t="shared" si="2"/>
        <v>96.3</v>
      </c>
      <c r="M39" s="124">
        <v>0</v>
      </c>
      <c r="N39" s="124">
        <f t="shared" si="0"/>
        <v>96.3</v>
      </c>
      <c r="O39" s="126" t="str">
        <f t="shared" si="1"/>
        <v>enero</v>
      </c>
    </row>
    <row r="40" spans="1:15">
      <c r="A40" s="124" t="s">
        <v>344</v>
      </c>
      <c r="B40" s="125">
        <v>43124</v>
      </c>
      <c r="C40" s="124" t="s">
        <v>403</v>
      </c>
      <c r="G40" s="124" t="s">
        <v>342</v>
      </c>
      <c r="H40" s="124" t="s">
        <v>341</v>
      </c>
      <c r="I40" s="124" t="s">
        <v>340</v>
      </c>
      <c r="J40" s="124">
        <v>270</v>
      </c>
      <c r="K40" s="124">
        <v>18.899999999999999</v>
      </c>
      <c r="L40" s="124">
        <f t="shared" si="2"/>
        <v>288.89999999999998</v>
      </c>
      <c r="M40" s="124">
        <v>0</v>
      </c>
      <c r="N40" s="124">
        <f t="shared" si="0"/>
        <v>288.89999999999998</v>
      </c>
      <c r="O40" s="126" t="str">
        <f t="shared" si="1"/>
        <v>enero</v>
      </c>
    </row>
    <row r="41" spans="1:15">
      <c r="A41" s="124" t="s">
        <v>370</v>
      </c>
      <c r="B41" s="125">
        <v>43130</v>
      </c>
      <c r="C41" s="124" t="s">
        <v>402</v>
      </c>
      <c r="G41" s="124" t="s">
        <v>353</v>
      </c>
      <c r="H41" s="124" t="s">
        <v>341</v>
      </c>
      <c r="I41" s="124" t="s">
        <v>340</v>
      </c>
      <c r="J41" s="124">
        <v>290</v>
      </c>
      <c r="K41" s="124">
        <v>20.3</v>
      </c>
      <c r="L41" s="124">
        <f t="shared" si="2"/>
        <v>310.3</v>
      </c>
      <c r="M41" s="124">
        <v>310.3</v>
      </c>
      <c r="N41" s="124">
        <f t="shared" si="0"/>
        <v>0</v>
      </c>
      <c r="O41" s="126" t="str">
        <f t="shared" si="1"/>
        <v>enero</v>
      </c>
    </row>
    <row r="42" spans="1:15">
      <c r="A42" s="124" t="s">
        <v>368</v>
      </c>
      <c r="B42" s="125">
        <v>43130</v>
      </c>
      <c r="C42" s="124" t="s">
        <v>401</v>
      </c>
      <c r="G42" s="124" t="s">
        <v>360</v>
      </c>
      <c r="H42" s="124" t="s">
        <v>341</v>
      </c>
      <c r="I42" s="124" t="s">
        <v>340</v>
      </c>
      <c r="J42" s="124">
        <v>1170</v>
      </c>
      <c r="K42" s="124">
        <v>81.900000000000006</v>
      </c>
      <c r="L42" s="124">
        <f t="shared" si="2"/>
        <v>1251.9000000000001</v>
      </c>
      <c r="M42" s="124">
        <v>1201.9000000000001</v>
      </c>
      <c r="N42" s="124">
        <f t="shared" si="0"/>
        <v>50</v>
      </c>
      <c r="O42" s="126" t="str">
        <f t="shared" si="1"/>
        <v>enero</v>
      </c>
    </row>
    <row r="43" spans="1:15">
      <c r="A43" s="124" t="s">
        <v>366</v>
      </c>
      <c r="B43" s="125">
        <v>43130</v>
      </c>
      <c r="C43" s="124" t="s">
        <v>400</v>
      </c>
      <c r="G43" s="124" t="s">
        <v>342</v>
      </c>
      <c r="H43" s="124" t="s">
        <v>341</v>
      </c>
      <c r="I43" s="124" t="s">
        <v>340</v>
      </c>
      <c r="J43" s="124">
        <v>60</v>
      </c>
      <c r="K43" s="124">
        <v>4.2</v>
      </c>
      <c r="L43" s="124">
        <f t="shared" si="2"/>
        <v>64.2</v>
      </c>
      <c r="M43" s="124">
        <v>0</v>
      </c>
      <c r="N43" s="124">
        <f t="shared" si="0"/>
        <v>64.2</v>
      </c>
      <c r="O43" s="126" t="str">
        <f t="shared" si="1"/>
        <v>enero</v>
      </c>
    </row>
    <row r="44" spans="1:15">
      <c r="A44" s="124" t="s">
        <v>364</v>
      </c>
      <c r="B44" s="125">
        <v>43130</v>
      </c>
      <c r="C44" s="124" t="s">
        <v>399</v>
      </c>
      <c r="G44" s="124" t="s">
        <v>342</v>
      </c>
      <c r="H44" s="124" t="s">
        <v>341</v>
      </c>
      <c r="I44" s="124" t="s">
        <v>340</v>
      </c>
      <c r="J44" s="124">
        <v>440</v>
      </c>
      <c r="K44" s="124">
        <v>30.8</v>
      </c>
      <c r="L44" s="124">
        <f t="shared" si="2"/>
        <v>470.8</v>
      </c>
      <c r="M44" s="124">
        <v>0</v>
      </c>
      <c r="N44" s="124">
        <f t="shared" si="0"/>
        <v>470.8</v>
      </c>
      <c r="O44" s="126" t="str">
        <f t="shared" si="1"/>
        <v>enero</v>
      </c>
    </row>
    <row r="45" spans="1:15">
      <c r="A45" s="124" t="s">
        <v>362</v>
      </c>
      <c r="B45" s="125">
        <v>43130</v>
      </c>
      <c r="C45" s="124" t="s">
        <v>398</v>
      </c>
      <c r="G45" s="124" t="s">
        <v>360</v>
      </c>
      <c r="H45" s="124" t="s">
        <v>341</v>
      </c>
      <c r="I45" s="124" t="s">
        <v>340</v>
      </c>
      <c r="J45" s="124">
        <v>560</v>
      </c>
      <c r="K45" s="124">
        <v>39.200000000000003</v>
      </c>
      <c r="L45" s="124">
        <f t="shared" si="2"/>
        <v>599.20000000000005</v>
      </c>
      <c r="M45" s="124">
        <v>360</v>
      </c>
      <c r="N45" s="124">
        <f t="shared" si="0"/>
        <v>239.20000000000005</v>
      </c>
      <c r="O45" s="126" t="str">
        <f t="shared" si="1"/>
        <v>enero</v>
      </c>
    </row>
    <row r="46" spans="1:15">
      <c r="A46" s="124" t="s">
        <v>359</v>
      </c>
      <c r="B46" s="125">
        <v>43130</v>
      </c>
      <c r="C46" s="124" t="s">
        <v>397</v>
      </c>
      <c r="G46" s="124" t="s">
        <v>353</v>
      </c>
      <c r="H46" s="124" t="s">
        <v>341</v>
      </c>
      <c r="I46" s="124" t="s">
        <v>340</v>
      </c>
      <c r="J46" s="124">
        <v>1049</v>
      </c>
      <c r="K46" s="124">
        <v>73.430000000000007</v>
      </c>
      <c r="L46" s="124">
        <f t="shared" si="2"/>
        <v>1122.43</v>
      </c>
      <c r="M46" s="124">
        <v>1122.43</v>
      </c>
      <c r="N46" s="124">
        <f t="shared" si="0"/>
        <v>0</v>
      </c>
      <c r="O46" s="126" t="str">
        <f t="shared" si="1"/>
        <v>enero</v>
      </c>
    </row>
    <row r="47" spans="1:15">
      <c r="A47" s="124" t="s">
        <v>357</v>
      </c>
      <c r="B47" s="125">
        <v>43130</v>
      </c>
      <c r="C47" s="124" t="s">
        <v>396</v>
      </c>
      <c r="G47" s="124" t="s">
        <v>342</v>
      </c>
      <c r="H47" s="124" t="s">
        <v>341</v>
      </c>
      <c r="I47" s="124" t="s">
        <v>340</v>
      </c>
      <c r="J47" s="124">
        <v>135</v>
      </c>
      <c r="K47" s="124">
        <v>9.4499999999999993</v>
      </c>
      <c r="L47" s="124">
        <f t="shared" si="2"/>
        <v>144.44999999999999</v>
      </c>
      <c r="M47" s="124">
        <v>0</v>
      </c>
      <c r="N47" s="124">
        <f t="shared" si="0"/>
        <v>144.44999999999999</v>
      </c>
      <c r="O47" s="126" t="str">
        <f t="shared" si="1"/>
        <v>enero</v>
      </c>
    </row>
    <row r="48" spans="1:15">
      <c r="A48" s="124" t="s">
        <v>355</v>
      </c>
      <c r="B48" s="125">
        <v>43126</v>
      </c>
      <c r="C48" s="124" t="s">
        <v>395</v>
      </c>
      <c r="G48" s="124" t="s">
        <v>353</v>
      </c>
      <c r="H48" s="124" t="s">
        <v>341</v>
      </c>
      <c r="I48" s="124" t="s">
        <v>340</v>
      </c>
      <c r="J48" s="124">
        <v>180</v>
      </c>
      <c r="K48" s="124">
        <v>12.6</v>
      </c>
      <c r="L48" s="124">
        <f t="shared" si="2"/>
        <v>192.6</v>
      </c>
      <c r="M48" s="124">
        <v>192.6</v>
      </c>
      <c r="N48" s="124">
        <f t="shared" si="0"/>
        <v>0</v>
      </c>
      <c r="O48" s="126" t="str">
        <f t="shared" si="1"/>
        <v>enero</v>
      </c>
    </row>
    <row r="49" spans="1:15">
      <c r="A49" s="124" t="s">
        <v>352</v>
      </c>
      <c r="B49" s="125">
        <v>43125</v>
      </c>
      <c r="C49" s="124" t="s">
        <v>394</v>
      </c>
      <c r="G49" s="124" t="s">
        <v>342</v>
      </c>
      <c r="H49" s="124" t="s">
        <v>341</v>
      </c>
      <c r="I49" s="124" t="s">
        <v>340</v>
      </c>
      <c r="J49" s="124">
        <v>30</v>
      </c>
      <c r="K49" s="124">
        <v>2.1</v>
      </c>
      <c r="L49" s="124">
        <f t="shared" si="2"/>
        <v>32.1</v>
      </c>
      <c r="M49" s="124">
        <v>0</v>
      </c>
      <c r="N49" s="124">
        <f t="shared" si="0"/>
        <v>32.1</v>
      </c>
      <c r="O49" s="126" t="str">
        <f t="shared" si="1"/>
        <v>enero</v>
      </c>
    </row>
    <row r="50" spans="1:15">
      <c r="A50" s="124" t="s">
        <v>350</v>
      </c>
      <c r="B50" s="125">
        <v>43125</v>
      </c>
      <c r="C50" s="124" t="s">
        <v>393</v>
      </c>
      <c r="G50" s="124" t="s">
        <v>342</v>
      </c>
      <c r="H50" s="124" t="s">
        <v>341</v>
      </c>
      <c r="I50" s="124" t="s">
        <v>340</v>
      </c>
      <c r="J50" s="124">
        <v>1512</v>
      </c>
      <c r="K50" s="124">
        <v>105.84</v>
      </c>
      <c r="L50" s="124">
        <f t="shared" si="2"/>
        <v>1617.84</v>
      </c>
      <c r="M50" s="124">
        <v>0</v>
      </c>
      <c r="N50" s="124">
        <f t="shared" si="0"/>
        <v>1617.84</v>
      </c>
      <c r="O50" s="126" t="str">
        <f t="shared" si="1"/>
        <v>enero</v>
      </c>
    </row>
    <row r="51" spans="1:15">
      <c r="A51" s="124" t="s">
        <v>348</v>
      </c>
      <c r="B51" s="125">
        <v>43125</v>
      </c>
      <c r="C51" s="124" t="s">
        <v>392</v>
      </c>
      <c r="G51" s="124" t="s">
        <v>342</v>
      </c>
      <c r="H51" s="124" t="s">
        <v>341</v>
      </c>
      <c r="I51" s="124" t="s">
        <v>340</v>
      </c>
      <c r="J51" s="124">
        <v>390</v>
      </c>
      <c r="K51" s="124">
        <v>27.3</v>
      </c>
      <c r="L51" s="124">
        <f t="shared" si="2"/>
        <v>417.3</v>
      </c>
      <c r="M51" s="124">
        <v>0</v>
      </c>
      <c r="N51" s="124">
        <f t="shared" si="0"/>
        <v>417.3</v>
      </c>
      <c r="O51" s="126" t="str">
        <f t="shared" si="1"/>
        <v>enero</v>
      </c>
    </row>
    <row r="52" spans="1:15">
      <c r="A52" s="124" t="s">
        <v>346</v>
      </c>
      <c r="B52" s="125">
        <v>43125</v>
      </c>
      <c r="C52" s="124" t="s">
        <v>391</v>
      </c>
      <c r="G52" s="124" t="s">
        <v>342</v>
      </c>
      <c r="H52" s="124" t="s">
        <v>341</v>
      </c>
      <c r="I52" s="124" t="s">
        <v>340</v>
      </c>
      <c r="J52" s="124">
        <v>90</v>
      </c>
      <c r="K52" s="124">
        <v>6.3</v>
      </c>
      <c r="L52" s="124">
        <f t="shared" si="2"/>
        <v>96.3</v>
      </c>
      <c r="M52" s="124">
        <v>0</v>
      </c>
      <c r="N52" s="124">
        <f t="shared" si="0"/>
        <v>96.3</v>
      </c>
      <c r="O52" s="126" t="str">
        <f t="shared" si="1"/>
        <v>enero</v>
      </c>
    </row>
    <row r="53" spans="1:15">
      <c r="A53" s="124" t="s">
        <v>344</v>
      </c>
      <c r="B53" s="125">
        <v>43155</v>
      </c>
      <c r="C53" s="124" t="s">
        <v>379</v>
      </c>
      <c r="G53" s="124" t="s">
        <v>342</v>
      </c>
      <c r="H53" s="124" t="s">
        <v>341</v>
      </c>
      <c r="I53" s="124" t="s">
        <v>340</v>
      </c>
      <c r="J53" s="124">
        <v>270</v>
      </c>
      <c r="K53" s="124">
        <v>18.899999999999999</v>
      </c>
      <c r="L53" s="124">
        <f t="shared" si="2"/>
        <v>288.89999999999998</v>
      </c>
      <c r="M53" s="124">
        <v>0</v>
      </c>
      <c r="N53" s="124">
        <f t="shared" si="0"/>
        <v>288.89999999999998</v>
      </c>
      <c r="O53" s="126" t="str">
        <f t="shared" si="1"/>
        <v>febrero</v>
      </c>
    </row>
    <row r="54" spans="1:15">
      <c r="A54" s="124" t="s">
        <v>370</v>
      </c>
      <c r="B54" s="125">
        <v>43155</v>
      </c>
      <c r="C54" s="124" t="s">
        <v>378</v>
      </c>
      <c r="G54" s="124" t="s">
        <v>353</v>
      </c>
      <c r="H54" s="124" t="s">
        <v>341</v>
      </c>
      <c r="I54" s="124" t="s">
        <v>340</v>
      </c>
      <c r="J54" s="124">
        <v>290</v>
      </c>
      <c r="K54" s="124">
        <v>20.3</v>
      </c>
      <c r="L54" s="124">
        <f t="shared" si="2"/>
        <v>310.3</v>
      </c>
      <c r="M54" s="124">
        <v>310.3</v>
      </c>
      <c r="N54" s="124">
        <f t="shared" si="0"/>
        <v>0</v>
      </c>
      <c r="O54" s="126" t="str">
        <f t="shared" si="1"/>
        <v>febrero</v>
      </c>
    </row>
    <row r="55" spans="1:15">
      <c r="A55" s="124" t="s">
        <v>368</v>
      </c>
      <c r="B55" s="125">
        <v>43155</v>
      </c>
      <c r="C55" s="124" t="s">
        <v>377</v>
      </c>
      <c r="G55" s="124" t="s">
        <v>360</v>
      </c>
      <c r="H55" s="124" t="s">
        <v>341</v>
      </c>
      <c r="I55" s="124" t="s">
        <v>340</v>
      </c>
      <c r="J55" s="124">
        <v>1170</v>
      </c>
      <c r="K55" s="124">
        <v>81.900000000000006</v>
      </c>
      <c r="L55" s="124">
        <f t="shared" si="2"/>
        <v>1251.9000000000001</v>
      </c>
      <c r="M55" s="124">
        <v>1201.9000000000001</v>
      </c>
      <c r="N55" s="124">
        <f t="shared" si="0"/>
        <v>50</v>
      </c>
      <c r="O55" s="126" t="str">
        <f t="shared" si="1"/>
        <v>febrero</v>
      </c>
    </row>
    <row r="56" spans="1:15">
      <c r="A56" s="124" t="s">
        <v>366</v>
      </c>
      <c r="B56" s="125">
        <v>43155</v>
      </c>
      <c r="C56" s="124" t="s">
        <v>376</v>
      </c>
      <c r="G56" s="124" t="s">
        <v>342</v>
      </c>
      <c r="H56" s="124" t="s">
        <v>341</v>
      </c>
      <c r="I56" s="124" t="s">
        <v>340</v>
      </c>
      <c r="J56" s="124">
        <v>60</v>
      </c>
      <c r="K56" s="124">
        <v>4.2</v>
      </c>
      <c r="L56" s="124">
        <f t="shared" si="2"/>
        <v>64.2</v>
      </c>
      <c r="M56" s="124">
        <v>0</v>
      </c>
      <c r="N56" s="124">
        <f t="shared" si="0"/>
        <v>64.2</v>
      </c>
      <c r="O56" s="126" t="str">
        <f t="shared" si="1"/>
        <v>febrero</v>
      </c>
    </row>
    <row r="57" spans="1:15">
      <c r="A57" s="124" t="s">
        <v>364</v>
      </c>
      <c r="B57" s="125">
        <v>43155</v>
      </c>
      <c r="C57" s="124" t="s">
        <v>375</v>
      </c>
      <c r="G57" s="124" t="s">
        <v>342</v>
      </c>
      <c r="H57" s="124" t="s">
        <v>341</v>
      </c>
      <c r="I57" s="124" t="s">
        <v>340</v>
      </c>
      <c r="J57" s="124">
        <v>440</v>
      </c>
      <c r="K57" s="124">
        <v>30.8</v>
      </c>
      <c r="L57" s="124">
        <f t="shared" si="2"/>
        <v>470.8</v>
      </c>
      <c r="M57" s="124">
        <v>0</v>
      </c>
      <c r="N57" s="124">
        <f t="shared" si="0"/>
        <v>470.8</v>
      </c>
      <c r="O57" s="126" t="str">
        <f t="shared" si="1"/>
        <v>febrero</v>
      </c>
    </row>
    <row r="58" spans="1:15">
      <c r="A58" s="124" t="s">
        <v>362</v>
      </c>
      <c r="B58" s="125">
        <v>43155</v>
      </c>
      <c r="C58" s="124" t="s">
        <v>374</v>
      </c>
      <c r="G58" s="124" t="s">
        <v>360</v>
      </c>
      <c r="H58" s="124" t="s">
        <v>341</v>
      </c>
      <c r="I58" s="124" t="s">
        <v>340</v>
      </c>
      <c r="J58" s="124">
        <v>560</v>
      </c>
      <c r="K58" s="124">
        <v>39.200000000000003</v>
      </c>
      <c r="L58" s="124">
        <f t="shared" si="2"/>
        <v>599.20000000000005</v>
      </c>
      <c r="M58" s="124">
        <v>360</v>
      </c>
      <c r="N58" s="124">
        <f t="shared" si="0"/>
        <v>239.20000000000005</v>
      </c>
      <c r="O58" s="126" t="str">
        <f t="shared" si="1"/>
        <v>febrero</v>
      </c>
    </row>
    <row r="59" spans="1:15">
      <c r="A59" s="124" t="s">
        <v>359</v>
      </c>
      <c r="B59" s="125">
        <v>43155</v>
      </c>
      <c r="C59" s="124" t="s">
        <v>373</v>
      </c>
      <c r="G59" s="124" t="s">
        <v>353</v>
      </c>
      <c r="H59" s="124" t="s">
        <v>341</v>
      </c>
      <c r="I59" s="124" t="s">
        <v>340</v>
      </c>
      <c r="J59" s="124">
        <v>1049</v>
      </c>
      <c r="K59" s="124">
        <v>73.430000000000007</v>
      </c>
      <c r="L59" s="124">
        <f t="shared" si="2"/>
        <v>1122.43</v>
      </c>
      <c r="M59" s="124">
        <v>1122.43</v>
      </c>
      <c r="N59" s="124">
        <f t="shared" si="0"/>
        <v>0</v>
      </c>
      <c r="O59" s="126" t="str">
        <f t="shared" si="1"/>
        <v>febrero</v>
      </c>
    </row>
    <row r="60" spans="1:15">
      <c r="A60" s="124" t="s">
        <v>357</v>
      </c>
      <c r="B60" s="125">
        <v>43155</v>
      </c>
      <c r="C60" s="124" t="s">
        <v>372</v>
      </c>
      <c r="G60" s="124" t="s">
        <v>342</v>
      </c>
      <c r="H60" s="124" t="s">
        <v>341</v>
      </c>
      <c r="I60" s="124" t="s">
        <v>340</v>
      </c>
      <c r="J60" s="124">
        <v>135</v>
      </c>
      <c r="K60" s="124">
        <v>9.4499999999999993</v>
      </c>
      <c r="L60" s="124">
        <f t="shared" si="2"/>
        <v>144.44999999999999</v>
      </c>
      <c r="M60" s="124">
        <v>0</v>
      </c>
      <c r="N60" s="124">
        <f t="shared" si="0"/>
        <v>144.44999999999999</v>
      </c>
      <c r="O60" s="126" t="str">
        <f t="shared" si="1"/>
        <v>febrero</v>
      </c>
    </row>
    <row r="61" spans="1:15">
      <c r="A61" s="124" t="s">
        <v>355</v>
      </c>
      <c r="B61" s="125">
        <v>43155</v>
      </c>
      <c r="C61" s="124" t="s">
        <v>371</v>
      </c>
      <c r="G61" s="124" t="s">
        <v>353</v>
      </c>
      <c r="H61" s="124" t="s">
        <v>341</v>
      </c>
      <c r="I61" s="124" t="s">
        <v>340</v>
      </c>
      <c r="J61" s="124">
        <v>180</v>
      </c>
      <c r="K61" s="124">
        <v>12.6</v>
      </c>
      <c r="L61" s="124">
        <f t="shared" si="2"/>
        <v>192.6</v>
      </c>
      <c r="M61" s="124">
        <v>192.6</v>
      </c>
      <c r="N61" s="124">
        <f t="shared" si="0"/>
        <v>0</v>
      </c>
      <c r="O61" s="126" t="str">
        <f t="shared" si="1"/>
        <v>febrero</v>
      </c>
    </row>
    <row r="62" spans="1:15">
      <c r="A62" s="124" t="s">
        <v>352</v>
      </c>
      <c r="B62" s="125">
        <v>43155</v>
      </c>
      <c r="C62" s="124" t="s">
        <v>369</v>
      </c>
      <c r="G62" s="124" t="s">
        <v>342</v>
      </c>
      <c r="H62" s="124" t="s">
        <v>341</v>
      </c>
      <c r="I62" s="124" t="s">
        <v>340</v>
      </c>
      <c r="J62" s="124">
        <v>30</v>
      </c>
      <c r="K62" s="124">
        <v>2.1</v>
      </c>
      <c r="L62" s="124">
        <f t="shared" si="2"/>
        <v>32.1</v>
      </c>
      <c r="M62" s="124">
        <v>0</v>
      </c>
      <c r="N62" s="124">
        <f t="shared" si="0"/>
        <v>32.1</v>
      </c>
      <c r="O62" s="126" t="str">
        <f t="shared" si="1"/>
        <v>febrero</v>
      </c>
    </row>
    <row r="63" spans="1:15">
      <c r="A63" s="124" t="s">
        <v>350</v>
      </c>
      <c r="B63" s="125">
        <v>43155</v>
      </c>
      <c r="C63" s="124" t="s">
        <v>367</v>
      </c>
      <c r="G63" s="124" t="s">
        <v>342</v>
      </c>
      <c r="H63" s="124" t="s">
        <v>341</v>
      </c>
      <c r="I63" s="124" t="s">
        <v>340</v>
      </c>
      <c r="J63" s="124">
        <v>1512</v>
      </c>
      <c r="K63" s="124">
        <v>105.84</v>
      </c>
      <c r="L63" s="124">
        <f t="shared" si="2"/>
        <v>1617.84</v>
      </c>
      <c r="M63" s="124">
        <v>0</v>
      </c>
      <c r="N63" s="124">
        <f t="shared" si="0"/>
        <v>1617.84</v>
      </c>
      <c r="O63" s="126" t="str">
        <f t="shared" si="1"/>
        <v>febrero</v>
      </c>
    </row>
    <row r="64" spans="1:15">
      <c r="A64" s="124" t="s">
        <v>348</v>
      </c>
      <c r="B64" s="125">
        <v>43155</v>
      </c>
      <c r="C64" s="124" t="s">
        <v>365</v>
      </c>
      <c r="G64" s="124" t="s">
        <v>342</v>
      </c>
      <c r="H64" s="124" t="s">
        <v>341</v>
      </c>
      <c r="I64" s="124" t="s">
        <v>340</v>
      </c>
      <c r="J64" s="124">
        <v>390</v>
      </c>
      <c r="K64" s="124">
        <v>27.3</v>
      </c>
      <c r="L64" s="124">
        <f t="shared" si="2"/>
        <v>417.3</v>
      </c>
      <c r="M64" s="124">
        <v>0</v>
      </c>
      <c r="N64" s="124">
        <f t="shared" si="0"/>
        <v>417.3</v>
      </c>
      <c r="O64" s="126" t="str">
        <f t="shared" si="1"/>
        <v>febrero</v>
      </c>
    </row>
    <row r="65" spans="1:15">
      <c r="A65" s="124" t="s">
        <v>346</v>
      </c>
      <c r="B65" s="125">
        <v>43155</v>
      </c>
      <c r="C65" s="124" t="s">
        <v>363</v>
      </c>
      <c r="G65" s="124" t="s">
        <v>342</v>
      </c>
      <c r="H65" s="124" t="s">
        <v>341</v>
      </c>
      <c r="I65" s="124" t="s">
        <v>340</v>
      </c>
      <c r="J65" s="124">
        <v>90</v>
      </c>
      <c r="K65" s="124">
        <v>6.3</v>
      </c>
      <c r="L65" s="124">
        <f t="shared" si="2"/>
        <v>96.3</v>
      </c>
      <c r="M65" s="124">
        <v>0</v>
      </c>
      <c r="N65" s="124">
        <f t="shared" si="0"/>
        <v>96.3</v>
      </c>
      <c r="O65" s="126" t="str">
        <f t="shared" si="1"/>
        <v>febrero</v>
      </c>
    </row>
    <row r="66" spans="1:15">
      <c r="A66" s="124" t="s">
        <v>344</v>
      </c>
      <c r="B66" s="125">
        <v>43155</v>
      </c>
      <c r="C66" s="124" t="s">
        <v>361</v>
      </c>
      <c r="G66" s="124" t="s">
        <v>342</v>
      </c>
      <c r="H66" s="124" t="s">
        <v>341</v>
      </c>
      <c r="I66" s="124" t="s">
        <v>340</v>
      </c>
      <c r="J66" s="124">
        <v>270</v>
      </c>
      <c r="K66" s="124">
        <v>18.899999999999999</v>
      </c>
      <c r="L66" s="124">
        <f t="shared" si="2"/>
        <v>288.89999999999998</v>
      </c>
      <c r="M66" s="124">
        <v>0</v>
      </c>
      <c r="N66" s="124">
        <f t="shared" ref="N66:N129" si="3">L66-M66</f>
        <v>288.89999999999998</v>
      </c>
      <c r="O66" s="126" t="str">
        <f t="shared" ref="O66:O129" si="4">TEXT(B66,"mmmmmmmmmmmmmm")</f>
        <v>febrero</v>
      </c>
    </row>
    <row r="67" spans="1:15">
      <c r="A67" s="124" t="s">
        <v>370</v>
      </c>
      <c r="B67" s="125">
        <v>43155</v>
      </c>
      <c r="C67" s="124" t="s">
        <v>358</v>
      </c>
      <c r="G67" s="124" t="s">
        <v>353</v>
      </c>
      <c r="H67" s="124" t="s">
        <v>341</v>
      </c>
      <c r="I67" s="124" t="s">
        <v>340</v>
      </c>
      <c r="J67" s="124">
        <v>290</v>
      </c>
      <c r="K67" s="124">
        <v>20.3</v>
      </c>
      <c r="L67" s="124">
        <f t="shared" ref="L67:L130" si="5">J67+K67</f>
        <v>310.3</v>
      </c>
      <c r="M67" s="124">
        <v>310.3</v>
      </c>
      <c r="N67" s="124">
        <f t="shared" si="3"/>
        <v>0</v>
      </c>
      <c r="O67" s="126" t="str">
        <f t="shared" si="4"/>
        <v>febrero</v>
      </c>
    </row>
    <row r="68" spans="1:15">
      <c r="A68" s="124" t="s">
        <v>368</v>
      </c>
      <c r="B68" s="125">
        <v>43155</v>
      </c>
      <c r="C68" s="124" t="s">
        <v>356</v>
      </c>
      <c r="G68" s="124" t="s">
        <v>360</v>
      </c>
      <c r="H68" s="124" t="s">
        <v>341</v>
      </c>
      <c r="I68" s="124" t="s">
        <v>340</v>
      </c>
      <c r="J68" s="124">
        <v>1170</v>
      </c>
      <c r="K68" s="124">
        <v>81.900000000000006</v>
      </c>
      <c r="L68" s="124">
        <f t="shared" si="5"/>
        <v>1251.9000000000001</v>
      </c>
      <c r="M68" s="124">
        <v>1201.9000000000001</v>
      </c>
      <c r="N68" s="124">
        <f t="shared" si="3"/>
        <v>50</v>
      </c>
      <c r="O68" s="126" t="str">
        <f t="shared" si="4"/>
        <v>febrero</v>
      </c>
    </row>
    <row r="69" spans="1:15">
      <c r="A69" s="124" t="s">
        <v>366</v>
      </c>
      <c r="B69" s="125">
        <v>43155</v>
      </c>
      <c r="C69" s="124" t="s">
        <v>354</v>
      </c>
      <c r="G69" s="124" t="s">
        <v>342</v>
      </c>
      <c r="H69" s="124" t="s">
        <v>341</v>
      </c>
      <c r="I69" s="124" t="s">
        <v>340</v>
      </c>
      <c r="J69" s="124">
        <v>60</v>
      </c>
      <c r="K69" s="124">
        <v>4.2</v>
      </c>
      <c r="L69" s="124">
        <f t="shared" si="5"/>
        <v>64.2</v>
      </c>
      <c r="M69" s="124">
        <v>0</v>
      </c>
      <c r="N69" s="124">
        <f t="shared" si="3"/>
        <v>64.2</v>
      </c>
      <c r="O69" s="126" t="str">
        <f t="shared" si="4"/>
        <v>febrero</v>
      </c>
    </row>
    <row r="70" spans="1:15">
      <c r="A70" s="124" t="s">
        <v>364</v>
      </c>
      <c r="B70" s="125">
        <v>43155</v>
      </c>
      <c r="C70" s="124" t="s">
        <v>351</v>
      </c>
      <c r="G70" s="124" t="s">
        <v>342</v>
      </c>
      <c r="H70" s="124" t="s">
        <v>341</v>
      </c>
      <c r="I70" s="124" t="s">
        <v>340</v>
      </c>
      <c r="J70" s="124">
        <v>440</v>
      </c>
      <c r="K70" s="124">
        <v>30.8</v>
      </c>
      <c r="L70" s="124">
        <f t="shared" si="5"/>
        <v>470.8</v>
      </c>
      <c r="M70" s="124">
        <v>0</v>
      </c>
      <c r="N70" s="124">
        <f t="shared" si="3"/>
        <v>470.8</v>
      </c>
      <c r="O70" s="126" t="str">
        <f t="shared" si="4"/>
        <v>febrero</v>
      </c>
    </row>
    <row r="71" spans="1:15">
      <c r="A71" s="124" t="s">
        <v>362</v>
      </c>
      <c r="B71" s="125">
        <v>43155</v>
      </c>
      <c r="C71" s="124" t="s">
        <v>349</v>
      </c>
      <c r="G71" s="124" t="s">
        <v>360</v>
      </c>
      <c r="H71" s="124" t="s">
        <v>341</v>
      </c>
      <c r="I71" s="124" t="s">
        <v>340</v>
      </c>
      <c r="J71" s="124">
        <v>560</v>
      </c>
      <c r="K71" s="124">
        <v>39.200000000000003</v>
      </c>
      <c r="L71" s="124">
        <f t="shared" si="5"/>
        <v>599.20000000000005</v>
      </c>
      <c r="M71" s="124">
        <v>360</v>
      </c>
      <c r="N71" s="124">
        <f t="shared" si="3"/>
        <v>239.20000000000005</v>
      </c>
      <c r="O71" s="126" t="str">
        <f t="shared" si="4"/>
        <v>febrero</v>
      </c>
    </row>
    <row r="72" spans="1:15">
      <c r="A72" s="124" t="s">
        <v>359</v>
      </c>
      <c r="B72" s="125">
        <v>43155</v>
      </c>
      <c r="C72" s="124" t="s">
        <v>347</v>
      </c>
      <c r="G72" s="124" t="s">
        <v>353</v>
      </c>
      <c r="H72" s="124" t="s">
        <v>341</v>
      </c>
      <c r="I72" s="124" t="s">
        <v>340</v>
      </c>
      <c r="J72" s="124">
        <v>1049</v>
      </c>
      <c r="K72" s="124">
        <v>73.430000000000007</v>
      </c>
      <c r="L72" s="124">
        <f t="shared" si="5"/>
        <v>1122.43</v>
      </c>
      <c r="M72" s="124">
        <v>1122.43</v>
      </c>
      <c r="N72" s="124">
        <f t="shared" si="3"/>
        <v>0</v>
      </c>
      <c r="O72" s="126" t="str">
        <f t="shared" si="4"/>
        <v>febrero</v>
      </c>
    </row>
    <row r="73" spans="1:15">
      <c r="A73" s="124" t="s">
        <v>357</v>
      </c>
      <c r="B73" s="125">
        <v>43155</v>
      </c>
      <c r="C73" s="124" t="s">
        <v>345</v>
      </c>
      <c r="G73" s="124" t="s">
        <v>342</v>
      </c>
      <c r="H73" s="124" t="s">
        <v>341</v>
      </c>
      <c r="I73" s="124" t="s">
        <v>340</v>
      </c>
      <c r="J73" s="124">
        <v>135</v>
      </c>
      <c r="K73" s="124">
        <v>9.4499999999999993</v>
      </c>
      <c r="L73" s="124">
        <f t="shared" si="5"/>
        <v>144.44999999999999</v>
      </c>
      <c r="M73" s="124">
        <v>0</v>
      </c>
      <c r="N73" s="124">
        <f t="shared" si="3"/>
        <v>144.44999999999999</v>
      </c>
      <c r="O73" s="126" t="str">
        <f t="shared" si="4"/>
        <v>febrero</v>
      </c>
    </row>
    <row r="74" spans="1:15">
      <c r="A74" s="124" t="s">
        <v>355</v>
      </c>
      <c r="B74" s="125">
        <v>43155</v>
      </c>
      <c r="C74" s="124" t="s">
        <v>343</v>
      </c>
      <c r="G74" s="124" t="s">
        <v>353</v>
      </c>
      <c r="H74" s="124" t="s">
        <v>341</v>
      </c>
      <c r="I74" s="124" t="s">
        <v>340</v>
      </c>
      <c r="J74" s="124">
        <v>180</v>
      </c>
      <c r="K74" s="124">
        <v>12.6</v>
      </c>
      <c r="L74" s="124">
        <f t="shared" si="5"/>
        <v>192.6</v>
      </c>
      <c r="M74" s="124">
        <v>192.6</v>
      </c>
      <c r="N74" s="124">
        <f t="shared" si="3"/>
        <v>0</v>
      </c>
      <c r="O74" s="126" t="str">
        <f t="shared" si="4"/>
        <v>febrero</v>
      </c>
    </row>
    <row r="75" spans="1:15">
      <c r="A75" s="124" t="s">
        <v>352</v>
      </c>
      <c r="B75" s="125">
        <v>43155</v>
      </c>
      <c r="C75" s="124" t="s">
        <v>387</v>
      </c>
      <c r="G75" s="124" t="s">
        <v>342</v>
      </c>
      <c r="H75" s="124" t="s">
        <v>341</v>
      </c>
      <c r="I75" s="124" t="s">
        <v>340</v>
      </c>
      <c r="J75" s="124">
        <v>30</v>
      </c>
      <c r="K75" s="124">
        <v>2.1</v>
      </c>
      <c r="L75" s="124">
        <f t="shared" si="5"/>
        <v>32.1</v>
      </c>
      <c r="M75" s="124">
        <v>0</v>
      </c>
      <c r="N75" s="124">
        <f t="shared" si="3"/>
        <v>32.1</v>
      </c>
      <c r="O75" s="126" t="str">
        <f t="shared" si="4"/>
        <v>febrero</v>
      </c>
    </row>
    <row r="76" spans="1:15">
      <c r="A76" s="124" t="s">
        <v>350</v>
      </c>
      <c r="B76" s="125">
        <v>43155</v>
      </c>
      <c r="C76" s="124" t="s">
        <v>386</v>
      </c>
      <c r="G76" s="124" t="s">
        <v>342</v>
      </c>
      <c r="H76" s="124" t="s">
        <v>341</v>
      </c>
      <c r="I76" s="124" t="s">
        <v>340</v>
      </c>
      <c r="J76" s="124">
        <v>1512</v>
      </c>
      <c r="K76" s="124">
        <v>105.84</v>
      </c>
      <c r="L76" s="124">
        <f t="shared" si="5"/>
        <v>1617.84</v>
      </c>
      <c r="M76" s="124">
        <v>0</v>
      </c>
      <c r="N76" s="124">
        <f t="shared" si="3"/>
        <v>1617.84</v>
      </c>
      <c r="O76" s="126" t="str">
        <f t="shared" si="4"/>
        <v>febrero</v>
      </c>
    </row>
    <row r="77" spans="1:15">
      <c r="A77" s="124" t="s">
        <v>348</v>
      </c>
      <c r="B77" s="125">
        <v>43155</v>
      </c>
      <c r="C77" s="124" t="s">
        <v>385</v>
      </c>
      <c r="G77" s="124" t="s">
        <v>342</v>
      </c>
      <c r="H77" s="124" t="s">
        <v>341</v>
      </c>
      <c r="I77" s="124" t="s">
        <v>340</v>
      </c>
      <c r="J77" s="124">
        <v>390</v>
      </c>
      <c r="K77" s="124">
        <v>27.3</v>
      </c>
      <c r="L77" s="124">
        <f t="shared" si="5"/>
        <v>417.3</v>
      </c>
      <c r="M77" s="124">
        <v>0</v>
      </c>
      <c r="N77" s="124">
        <f t="shared" si="3"/>
        <v>417.3</v>
      </c>
      <c r="O77" s="126" t="str">
        <f t="shared" si="4"/>
        <v>febrero</v>
      </c>
    </row>
    <row r="78" spans="1:15">
      <c r="A78" s="124" t="s">
        <v>346</v>
      </c>
      <c r="B78" s="125">
        <v>43155</v>
      </c>
      <c r="C78" s="124" t="s">
        <v>384</v>
      </c>
      <c r="G78" s="124" t="s">
        <v>342</v>
      </c>
      <c r="H78" s="124" t="s">
        <v>341</v>
      </c>
      <c r="I78" s="124" t="s">
        <v>340</v>
      </c>
      <c r="J78" s="124">
        <v>90</v>
      </c>
      <c r="K78" s="124">
        <v>6.3</v>
      </c>
      <c r="L78" s="124">
        <f t="shared" si="5"/>
        <v>96.3</v>
      </c>
      <c r="M78" s="124">
        <v>0</v>
      </c>
      <c r="N78" s="124">
        <f t="shared" si="3"/>
        <v>96.3</v>
      </c>
      <c r="O78" s="126" t="str">
        <f t="shared" si="4"/>
        <v>febrero</v>
      </c>
    </row>
    <row r="79" spans="1:15">
      <c r="A79" s="124" t="s">
        <v>344</v>
      </c>
      <c r="B79" s="125">
        <v>43155</v>
      </c>
      <c r="C79" s="124" t="s">
        <v>383</v>
      </c>
      <c r="G79" s="124" t="s">
        <v>342</v>
      </c>
      <c r="H79" s="124" t="s">
        <v>341</v>
      </c>
      <c r="I79" s="124" t="s">
        <v>340</v>
      </c>
      <c r="J79" s="124">
        <v>270</v>
      </c>
      <c r="K79" s="124">
        <v>18.899999999999999</v>
      </c>
      <c r="L79" s="124">
        <f t="shared" si="5"/>
        <v>288.89999999999998</v>
      </c>
      <c r="M79" s="124">
        <v>0</v>
      </c>
      <c r="N79" s="124">
        <f t="shared" si="3"/>
        <v>288.89999999999998</v>
      </c>
      <c r="O79" s="126" t="str">
        <f t="shared" si="4"/>
        <v>febrero</v>
      </c>
    </row>
    <row r="80" spans="1:15">
      <c r="A80" s="124" t="s">
        <v>370</v>
      </c>
      <c r="B80" s="125">
        <v>43155</v>
      </c>
      <c r="C80" s="124" t="s">
        <v>382</v>
      </c>
      <c r="G80" s="124" t="s">
        <v>353</v>
      </c>
      <c r="H80" s="124" t="s">
        <v>341</v>
      </c>
      <c r="I80" s="124" t="s">
        <v>340</v>
      </c>
      <c r="J80" s="124">
        <v>290</v>
      </c>
      <c r="K80" s="124">
        <v>20.3</v>
      </c>
      <c r="L80" s="124">
        <f t="shared" si="5"/>
        <v>310.3</v>
      </c>
      <c r="M80" s="124">
        <v>310.3</v>
      </c>
      <c r="N80" s="124">
        <f t="shared" si="3"/>
        <v>0</v>
      </c>
      <c r="O80" s="126" t="str">
        <f t="shared" si="4"/>
        <v>febrero</v>
      </c>
    </row>
    <row r="81" spans="1:15">
      <c r="A81" s="124" t="s">
        <v>368</v>
      </c>
      <c r="B81" s="125">
        <v>43155</v>
      </c>
      <c r="C81" s="124" t="s">
        <v>381</v>
      </c>
      <c r="G81" s="124" t="s">
        <v>360</v>
      </c>
      <c r="H81" s="124" t="s">
        <v>341</v>
      </c>
      <c r="I81" s="124" t="s">
        <v>340</v>
      </c>
      <c r="J81" s="124">
        <v>1170</v>
      </c>
      <c r="K81" s="124">
        <v>81.900000000000006</v>
      </c>
      <c r="L81" s="124">
        <f t="shared" si="5"/>
        <v>1251.9000000000001</v>
      </c>
      <c r="M81" s="124">
        <v>1201.9000000000001</v>
      </c>
      <c r="N81" s="124">
        <f t="shared" si="3"/>
        <v>50</v>
      </c>
      <c r="O81" s="126" t="str">
        <f t="shared" si="4"/>
        <v>febrero</v>
      </c>
    </row>
    <row r="82" spans="1:15">
      <c r="A82" s="124" t="s">
        <v>366</v>
      </c>
      <c r="B82" s="125">
        <v>43155</v>
      </c>
      <c r="C82" s="124" t="s">
        <v>380</v>
      </c>
      <c r="G82" s="124" t="s">
        <v>342</v>
      </c>
      <c r="H82" s="124" t="s">
        <v>341</v>
      </c>
      <c r="I82" s="124" t="s">
        <v>340</v>
      </c>
      <c r="J82" s="124">
        <v>60</v>
      </c>
      <c r="K82" s="124">
        <v>4.2</v>
      </c>
      <c r="L82" s="124">
        <f t="shared" si="5"/>
        <v>64.2</v>
      </c>
      <c r="M82" s="124">
        <v>0</v>
      </c>
      <c r="N82" s="124">
        <f t="shared" si="3"/>
        <v>64.2</v>
      </c>
      <c r="O82" s="126" t="str">
        <f t="shared" si="4"/>
        <v>febrero</v>
      </c>
    </row>
    <row r="83" spans="1:15">
      <c r="A83" s="124" t="s">
        <v>364</v>
      </c>
      <c r="B83" s="125">
        <v>43155</v>
      </c>
      <c r="C83" s="124" t="s">
        <v>390</v>
      </c>
      <c r="G83" s="124" t="s">
        <v>342</v>
      </c>
      <c r="H83" s="124" t="s">
        <v>341</v>
      </c>
      <c r="I83" s="124" t="s">
        <v>340</v>
      </c>
      <c r="J83" s="124">
        <v>440</v>
      </c>
      <c r="K83" s="124">
        <v>30.8</v>
      </c>
      <c r="L83" s="124">
        <f t="shared" si="5"/>
        <v>470.8</v>
      </c>
      <c r="M83" s="124">
        <v>0</v>
      </c>
      <c r="N83" s="124">
        <f t="shared" si="3"/>
        <v>470.8</v>
      </c>
      <c r="O83" s="126" t="str">
        <f t="shared" si="4"/>
        <v>febrero</v>
      </c>
    </row>
    <row r="84" spans="1:15">
      <c r="A84" s="124" t="s">
        <v>362</v>
      </c>
      <c r="B84" s="125">
        <v>43155</v>
      </c>
      <c r="C84" s="124" t="s">
        <v>389</v>
      </c>
      <c r="G84" s="124" t="s">
        <v>360</v>
      </c>
      <c r="H84" s="124" t="s">
        <v>341</v>
      </c>
      <c r="I84" s="124" t="s">
        <v>340</v>
      </c>
      <c r="J84" s="124">
        <v>560</v>
      </c>
      <c r="K84" s="124">
        <v>39.200000000000003</v>
      </c>
      <c r="L84" s="124">
        <f t="shared" si="5"/>
        <v>599.20000000000005</v>
      </c>
      <c r="M84" s="124">
        <v>360</v>
      </c>
      <c r="N84" s="124">
        <f t="shared" si="3"/>
        <v>239.20000000000005</v>
      </c>
      <c r="O84" s="126" t="str">
        <f t="shared" si="4"/>
        <v>febrero</v>
      </c>
    </row>
    <row r="85" spans="1:15">
      <c r="A85" s="124" t="s">
        <v>359</v>
      </c>
      <c r="B85" s="125">
        <v>43155</v>
      </c>
      <c r="C85" s="124" t="s">
        <v>388</v>
      </c>
      <c r="G85" s="124" t="s">
        <v>353</v>
      </c>
      <c r="H85" s="124" t="s">
        <v>341</v>
      </c>
      <c r="I85" s="124" t="s">
        <v>340</v>
      </c>
      <c r="J85" s="124">
        <v>1049</v>
      </c>
      <c r="K85" s="124">
        <v>73.430000000000007</v>
      </c>
      <c r="L85" s="124">
        <f t="shared" si="5"/>
        <v>1122.43</v>
      </c>
      <c r="M85" s="124">
        <v>1122.43</v>
      </c>
      <c r="N85" s="124">
        <f t="shared" si="3"/>
        <v>0</v>
      </c>
      <c r="O85" s="126" t="str">
        <f t="shared" si="4"/>
        <v>febrero</v>
      </c>
    </row>
    <row r="86" spans="1:15">
      <c r="A86" s="124" t="s">
        <v>357</v>
      </c>
      <c r="B86" s="125">
        <v>43189</v>
      </c>
      <c r="C86" s="124" t="s">
        <v>379</v>
      </c>
      <c r="G86" s="124" t="s">
        <v>342</v>
      </c>
      <c r="H86" s="124" t="s">
        <v>341</v>
      </c>
      <c r="I86" s="124" t="s">
        <v>340</v>
      </c>
      <c r="J86" s="124">
        <v>135</v>
      </c>
      <c r="K86" s="124">
        <v>9.4499999999999993</v>
      </c>
      <c r="L86" s="124">
        <f t="shared" si="5"/>
        <v>144.44999999999999</v>
      </c>
      <c r="M86" s="124">
        <v>0</v>
      </c>
      <c r="N86" s="124">
        <f t="shared" si="3"/>
        <v>144.44999999999999</v>
      </c>
      <c r="O86" s="126" t="str">
        <f t="shared" si="4"/>
        <v>marzo</v>
      </c>
    </row>
    <row r="87" spans="1:15">
      <c r="A87" s="124" t="s">
        <v>355</v>
      </c>
      <c r="B87" s="125">
        <v>43185</v>
      </c>
      <c r="C87" s="124" t="s">
        <v>378</v>
      </c>
      <c r="G87" s="124" t="s">
        <v>353</v>
      </c>
      <c r="H87" s="124" t="s">
        <v>341</v>
      </c>
      <c r="I87" s="124" t="s">
        <v>340</v>
      </c>
      <c r="J87" s="124">
        <v>180</v>
      </c>
      <c r="K87" s="124">
        <v>12.6</v>
      </c>
      <c r="L87" s="124">
        <f t="shared" si="5"/>
        <v>192.6</v>
      </c>
      <c r="M87" s="124">
        <v>192.6</v>
      </c>
      <c r="N87" s="124">
        <f t="shared" si="3"/>
        <v>0</v>
      </c>
      <c r="O87" s="126" t="str">
        <f t="shared" si="4"/>
        <v>marzo</v>
      </c>
    </row>
    <row r="88" spans="1:15">
      <c r="A88" s="124" t="s">
        <v>352</v>
      </c>
      <c r="B88" s="125">
        <v>43184</v>
      </c>
      <c r="C88" s="124" t="s">
        <v>377</v>
      </c>
      <c r="G88" s="124" t="s">
        <v>342</v>
      </c>
      <c r="H88" s="124" t="s">
        <v>341</v>
      </c>
      <c r="I88" s="124" t="s">
        <v>340</v>
      </c>
      <c r="J88" s="124">
        <v>30</v>
      </c>
      <c r="K88" s="124">
        <v>2.1</v>
      </c>
      <c r="L88" s="124">
        <f t="shared" si="5"/>
        <v>32.1</v>
      </c>
      <c r="M88" s="124">
        <v>0</v>
      </c>
      <c r="N88" s="124">
        <f t="shared" si="3"/>
        <v>32.1</v>
      </c>
      <c r="O88" s="126" t="str">
        <f t="shared" si="4"/>
        <v>marzo</v>
      </c>
    </row>
    <row r="89" spans="1:15">
      <c r="A89" s="124" t="s">
        <v>350</v>
      </c>
      <c r="B89" s="125">
        <v>43184</v>
      </c>
      <c r="C89" s="124" t="s">
        <v>376</v>
      </c>
      <c r="G89" s="124" t="s">
        <v>342</v>
      </c>
      <c r="H89" s="124" t="s">
        <v>341</v>
      </c>
      <c r="I89" s="124" t="s">
        <v>340</v>
      </c>
      <c r="J89" s="124">
        <v>1512</v>
      </c>
      <c r="K89" s="124">
        <v>105.84</v>
      </c>
      <c r="L89" s="124">
        <f t="shared" si="5"/>
        <v>1617.84</v>
      </c>
      <c r="M89" s="124">
        <v>0</v>
      </c>
      <c r="N89" s="124">
        <f t="shared" si="3"/>
        <v>1617.84</v>
      </c>
      <c r="O89" s="126" t="str">
        <f t="shared" si="4"/>
        <v>marzo</v>
      </c>
    </row>
    <row r="90" spans="1:15">
      <c r="A90" s="124" t="s">
        <v>348</v>
      </c>
      <c r="B90" s="125">
        <v>43184</v>
      </c>
      <c r="C90" s="124" t="s">
        <v>375</v>
      </c>
      <c r="G90" s="124" t="s">
        <v>342</v>
      </c>
      <c r="H90" s="124" t="s">
        <v>341</v>
      </c>
      <c r="I90" s="124" t="s">
        <v>340</v>
      </c>
      <c r="J90" s="124">
        <v>390</v>
      </c>
      <c r="K90" s="124">
        <v>27.3</v>
      </c>
      <c r="L90" s="124">
        <f t="shared" si="5"/>
        <v>417.3</v>
      </c>
      <c r="M90" s="124">
        <v>0</v>
      </c>
      <c r="N90" s="124">
        <f t="shared" si="3"/>
        <v>417.3</v>
      </c>
      <c r="O90" s="126" t="str">
        <f t="shared" si="4"/>
        <v>marzo</v>
      </c>
    </row>
    <row r="91" spans="1:15">
      <c r="A91" s="124" t="s">
        <v>346</v>
      </c>
      <c r="B91" s="125">
        <v>43184</v>
      </c>
      <c r="C91" s="124" t="s">
        <v>374</v>
      </c>
      <c r="G91" s="124" t="s">
        <v>342</v>
      </c>
      <c r="H91" s="124" t="s">
        <v>341</v>
      </c>
      <c r="I91" s="124" t="s">
        <v>340</v>
      </c>
      <c r="J91" s="124">
        <v>90</v>
      </c>
      <c r="K91" s="124">
        <v>6.3</v>
      </c>
      <c r="L91" s="124">
        <f t="shared" si="5"/>
        <v>96.3</v>
      </c>
      <c r="M91" s="124">
        <v>0</v>
      </c>
      <c r="N91" s="124">
        <f t="shared" si="3"/>
        <v>96.3</v>
      </c>
      <c r="O91" s="126" t="str">
        <f t="shared" si="4"/>
        <v>marzo</v>
      </c>
    </row>
    <row r="92" spans="1:15">
      <c r="A92" s="124" t="s">
        <v>344</v>
      </c>
      <c r="B92" s="125">
        <v>43183</v>
      </c>
      <c r="C92" s="124" t="s">
        <v>373</v>
      </c>
      <c r="G92" s="124" t="s">
        <v>342</v>
      </c>
      <c r="H92" s="124" t="s">
        <v>341</v>
      </c>
      <c r="I92" s="124" t="s">
        <v>340</v>
      </c>
      <c r="J92" s="124">
        <v>270</v>
      </c>
      <c r="K92" s="124">
        <v>18.899999999999999</v>
      </c>
      <c r="L92" s="124">
        <f t="shared" si="5"/>
        <v>288.89999999999998</v>
      </c>
      <c r="M92" s="124">
        <v>0</v>
      </c>
      <c r="N92" s="124">
        <f t="shared" si="3"/>
        <v>288.89999999999998</v>
      </c>
      <c r="O92" s="126" t="str">
        <f t="shared" si="4"/>
        <v>marzo</v>
      </c>
    </row>
    <row r="93" spans="1:15">
      <c r="A93" s="124" t="s">
        <v>370</v>
      </c>
      <c r="B93" s="125">
        <v>43189</v>
      </c>
      <c r="C93" s="124" t="s">
        <v>372</v>
      </c>
      <c r="G93" s="124" t="s">
        <v>353</v>
      </c>
      <c r="H93" s="124" t="s">
        <v>341</v>
      </c>
      <c r="I93" s="124" t="s">
        <v>340</v>
      </c>
      <c r="J93" s="124">
        <v>290</v>
      </c>
      <c r="K93" s="124">
        <v>20.3</v>
      </c>
      <c r="L93" s="124">
        <f t="shared" si="5"/>
        <v>310.3</v>
      </c>
      <c r="M93" s="124">
        <v>310.3</v>
      </c>
      <c r="N93" s="124">
        <f t="shared" si="3"/>
        <v>0</v>
      </c>
      <c r="O93" s="126" t="str">
        <f t="shared" si="4"/>
        <v>marzo</v>
      </c>
    </row>
    <row r="94" spans="1:15">
      <c r="A94" s="124" t="s">
        <v>368</v>
      </c>
      <c r="B94" s="125">
        <v>43189</v>
      </c>
      <c r="C94" s="124" t="s">
        <v>371</v>
      </c>
      <c r="G94" s="124" t="s">
        <v>360</v>
      </c>
      <c r="H94" s="124" t="s">
        <v>341</v>
      </c>
      <c r="I94" s="124" t="s">
        <v>340</v>
      </c>
      <c r="J94" s="124">
        <v>1170</v>
      </c>
      <c r="K94" s="124">
        <v>81.900000000000006</v>
      </c>
      <c r="L94" s="124">
        <f t="shared" si="5"/>
        <v>1251.9000000000001</v>
      </c>
      <c r="M94" s="124">
        <v>1201.9000000000001</v>
      </c>
      <c r="N94" s="124">
        <f t="shared" si="3"/>
        <v>50</v>
      </c>
      <c r="O94" s="126" t="str">
        <f t="shared" si="4"/>
        <v>marzo</v>
      </c>
    </row>
    <row r="95" spans="1:15">
      <c r="A95" s="124" t="s">
        <v>366</v>
      </c>
      <c r="B95" s="125">
        <v>43189</v>
      </c>
      <c r="C95" s="124" t="s">
        <v>369</v>
      </c>
      <c r="G95" s="124" t="s">
        <v>342</v>
      </c>
      <c r="H95" s="124" t="s">
        <v>341</v>
      </c>
      <c r="I95" s="124" t="s">
        <v>340</v>
      </c>
      <c r="J95" s="124">
        <v>60</v>
      </c>
      <c r="K95" s="124">
        <v>4.2</v>
      </c>
      <c r="L95" s="124">
        <f t="shared" si="5"/>
        <v>64.2</v>
      </c>
      <c r="M95" s="124">
        <v>0</v>
      </c>
      <c r="N95" s="124">
        <f t="shared" si="3"/>
        <v>64.2</v>
      </c>
      <c r="O95" s="126" t="str">
        <f t="shared" si="4"/>
        <v>marzo</v>
      </c>
    </row>
    <row r="96" spans="1:15">
      <c r="A96" s="124" t="s">
        <v>364</v>
      </c>
      <c r="B96" s="125">
        <v>43189</v>
      </c>
      <c r="C96" s="124" t="s">
        <v>367</v>
      </c>
      <c r="G96" s="124" t="s">
        <v>342</v>
      </c>
      <c r="H96" s="124" t="s">
        <v>341</v>
      </c>
      <c r="I96" s="124" t="s">
        <v>340</v>
      </c>
      <c r="J96" s="124">
        <v>440</v>
      </c>
      <c r="K96" s="124">
        <v>30.8</v>
      </c>
      <c r="L96" s="124">
        <f t="shared" si="5"/>
        <v>470.8</v>
      </c>
      <c r="M96" s="124">
        <v>0</v>
      </c>
      <c r="N96" s="124">
        <f t="shared" si="3"/>
        <v>470.8</v>
      </c>
      <c r="O96" s="126" t="str">
        <f t="shared" si="4"/>
        <v>marzo</v>
      </c>
    </row>
    <row r="97" spans="1:15">
      <c r="A97" s="124" t="s">
        <v>362</v>
      </c>
      <c r="B97" s="125">
        <v>43189</v>
      </c>
      <c r="C97" s="124" t="s">
        <v>365</v>
      </c>
      <c r="G97" s="124" t="s">
        <v>360</v>
      </c>
      <c r="H97" s="124" t="s">
        <v>341</v>
      </c>
      <c r="I97" s="124" t="s">
        <v>340</v>
      </c>
      <c r="J97" s="124">
        <v>560</v>
      </c>
      <c r="K97" s="124">
        <v>39.200000000000003</v>
      </c>
      <c r="L97" s="124">
        <f t="shared" si="5"/>
        <v>599.20000000000005</v>
      </c>
      <c r="M97" s="124">
        <v>360</v>
      </c>
      <c r="N97" s="124">
        <f t="shared" si="3"/>
        <v>239.20000000000005</v>
      </c>
      <c r="O97" s="126" t="str">
        <f t="shared" si="4"/>
        <v>marzo</v>
      </c>
    </row>
    <row r="98" spans="1:15">
      <c r="A98" s="124" t="s">
        <v>359</v>
      </c>
      <c r="B98" s="125">
        <v>43189</v>
      </c>
      <c r="C98" s="124" t="s">
        <v>363</v>
      </c>
      <c r="G98" s="124" t="s">
        <v>353</v>
      </c>
      <c r="H98" s="124" t="s">
        <v>341</v>
      </c>
      <c r="I98" s="124" t="s">
        <v>340</v>
      </c>
      <c r="J98" s="124">
        <v>1049</v>
      </c>
      <c r="K98" s="124">
        <v>73.430000000000007</v>
      </c>
      <c r="L98" s="124">
        <f t="shared" si="5"/>
        <v>1122.43</v>
      </c>
      <c r="M98" s="124">
        <v>1122.43</v>
      </c>
      <c r="N98" s="124">
        <f t="shared" si="3"/>
        <v>0</v>
      </c>
      <c r="O98" s="126" t="str">
        <f t="shared" si="4"/>
        <v>marzo</v>
      </c>
    </row>
    <row r="99" spans="1:15">
      <c r="A99" s="124" t="s">
        <v>357</v>
      </c>
      <c r="B99" s="125">
        <v>43189</v>
      </c>
      <c r="C99" s="124" t="s">
        <v>361</v>
      </c>
      <c r="G99" s="124" t="s">
        <v>342</v>
      </c>
      <c r="H99" s="124" t="s">
        <v>341</v>
      </c>
      <c r="I99" s="124" t="s">
        <v>340</v>
      </c>
      <c r="J99" s="124">
        <v>135</v>
      </c>
      <c r="K99" s="124">
        <v>9.4499999999999993</v>
      </c>
      <c r="L99" s="124">
        <f t="shared" si="5"/>
        <v>144.44999999999999</v>
      </c>
      <c r="M99" s="124">
        <v>0</v>
      </c>
      <c r="N99" s="124">
        <f t="shared" si="3"/>
        <v>144.44999999999999</v>
      </c>
      <c r="O99" s="126" t="str">
        <f t="shared" si="4"/>
        <v>marzo</v>
      </c>
    </row>
    <row r="100" spans="1:15">
      <c r="A100" s="124" t="s">
        <v>355</v>
      </c>
      <c r="B100" s="125">
        <v>43185</v>
      </c>
      <c r="C100" s="124" t="s">
        <v>358</v>
      </c>
      <c r="G100" s="124" t="s">
        <v>353</v>
      </c>
      <c r="H100" s="124" t="s">
        <v>341</v>
      </c>
      <c r="I100" s="124" t="s">
        <v>340</v>
      </c>
      <c r="J100" s="124">
        <v>180</v>
      </c>
      <c r="K100" s="124">
        <v>12.6</v>
      </c>
      <c r="L100" s="124">
        <f t="shared" si="5"/>
        <v>192.6</v>
      </c>
      <c r="M100" s="124">
        <v>192.6</v>
      </c>
      <c r="N100" s="124">
        <f t="shared" si="3"/>
        <v>0</v>
      </c>
      <c r="O100" s="126" t="str">
        <f t="shared" si="4"/>
        <v>marzo</v>
      </c>
    </row>
    <row r="101" spans="1:15">
      <c r="A101" s="124" t="s">
        <v>352</v>
      </c>
      <c r="B101" s="125">
        <v>43184</v>
      </c>
      <c r="C101" s="124" t="s">
        <v>356</v>
      </c>
      <c r="G101" s="124" t="s">
        <v>342</v>
      </c>
      <c r="H101" s="124" t="s">
        <v>341</v>
      </c>
      <c r="I101" s="124" t="s">
        <v>340</v>
      </c>
      <c r="J101" s="124">
        <v>30</v>
      </c>
      <c r="K101" s="124">
        <v>2.1</v>
      </c>
      <c r="L101" s="124">
        <f t="shared" si="5"/>
        <v>32.1</v>
      </c>
      <c r="M101" s="124">
        <v>0</v>
      </c>
      <c r="N101" s="124">
        <f t="shared" si="3"/>
        <v>32.1</v>
      </c>
      <c r="O101" s="126" t="str">
        <f t="shared" si="4"/>
        <v>marzo</v>
      </c>
    </row>
    <row r="102" spans="1:15">
      <c r="A102" s="124" t="s">
        <v>350</v>
      </c>
      <c r="B102" s="125">
        <v>43184</v>
      </c>
      <c r="C102" s="124" t="s">
        <v>354</v>
      </c>
      <c r="G102" s="124" t="s">
        <v>342</v>
      </c>
      <c r="H102" s="124" t="s">
        <v>341</v>
      </c>
      <c r="I102" s="124" t="s">
        <v>340</v>
      </c>
      <c r="J102" s="124">
        <v>1512</v>
      </c>
      <c r="K102" s="124">
        <v>105.84</v>
      </c>
      <c r="L102" s="124">
        <f t="shared" si="5"/>
        <v>1617.84</v>
      </c>
      <c r="M102" s="124">
        <v>0</v>
      </c>
      <c r="N102" s="124">
        <f t="shared" si="3"/>
        <v>1617.84</v>
      </c>
      <c r="O102" s="126" t="str">
        <f t="shared" si="4"/>
        <v>marzo</v>
      </c>
    </row>
    <row r="103" spans="1:15">
      <c r="A103" s="124" t="s">
        <v>348</v>
      </c>
      <c r="B103" s="125">
        <v>43184</v>
      </c>
      <c r="C103" s="124" t="s">
        <v>351</v>
      </c>
      <c r="G103" s="124" t="s">
        <v>342</v>
      </c>
      <c r="H103" s="124" t="s">
        <v>341</v>
      </c>
      <c r="I103" s="124" t="s">
        <v>340</v>
      </c>
      <c r="J103" s="124">
        <v>390</v>
      </c>
      <c r="K103" s="124">
        <v>27.3</v>
      </c>
      <c r="L103" s="124">
        <f t="shared" si="5"/>
        <v>417.3</v>
      </c>
      <c r="M103" s="124">
        <v>0</v>
      </c>
      <c r="N103" s="124">
        <f t="shared" si="3"/>
        <v>417.3</v>
      </c>
      <c r="O103" s="126" t="str">
        <f t="shared" si="4"/>
        <v>marzo</v>
      </c>
    </row>
    <row r="104" spans="1:15">
      <c r="A104" s="124" t="s">
        <v>346</v>
      </c>
      <c r="B104" s="125">
        <v>43184</v>
      </c>
      <c r="C104" s="124" t="s">
        <v>349</v>
      </c>
      <c r="G104" s="124" t="s">
        <v>342</v>
      </c>
      <c r="H104" s="124" t="s">
        <v>341</v>
      </c>
      <c r="I104" s="124" t="s">
        <v>340</v>
      </c>
      <c r="J104" s="124">
        <v>90</v>
      </c>
      <c r="K104" s="124">
        <v>6.3</v>
      </c>
      <c r="L104" s="124">
        <f t="shared" si="5"/>
        <v>96.3</v>
      </c>
      <c r="M104" s="124">
        <v>0</v>
      </c>
      <c r="N104" s="124">
        <f t="shared" si="3"/>
        <v>96.3</v>
      </c>
      <c r="O104" s="126" t="str">
        <f t="shared" si="4"/>
        <v>marzo</v>
      </c>
    </row>
    <row r="105" spans="1:15">
      <c r="A105" s="124" t="s">
        <v>344</v>
      </c>
      <c r="B105" s="125">
        <v>43183</v>
      </c>
      <c r="C105" s="124" t="s">
        <v>347</v>
      </c>
      <c r="G105" s="124" t="s">
        <v>342</v>
      </c>
      <c r="H105" s="124" t="s">
        <v>341</v>
      </c>
      <c r="I105" s="124" t="s">
        <v>340</v>
      </c>
      <c r="J105" s="124">
        <v>270</v>
      </c>
      <c r="K105" s="124">
        <v>18.899999999999999</v>
      </c>
      <c r="L105" s="124">
        <f t="shared" si="5"/>
        <v>288.89999999999998</v>
      </c>
      <c r="M105" s="124">
        <v>0</v>
      </c>
      <c r="N105" s="124">
        <f t="shared" si="3"/>
        <v>288.89999999999998</v>
      </c>
      <c r="O105" s="126" t="str">
        <f t="shared" si="4"/>
        <v>marzo</v>
      </c>
    </row>
    <row r="106" spans="1:15">
      <c r="A106" s="124" t="s">
        <v>370</v>
      </c>
      <c r="B106" s="125">
        <v>43190</v>
      </c>
      <c r="C106" s="124" t="s">
        <v>345</v>
      </c>
      <c r="G106" s="124" t="s">
        <v>353</v>
      </c>
      <c r="H106" s="124" t="s">
        <v>341</v>
      </c>
      <c r="I106" s="124" t="s">
        <v>340</v>
      </c>
      <c r="J106" s="124">
        <v>290</v>
      </c>
      <c r="K106" s="124">
        <v>20.3</v>
      </c>
      <c r="L106" s="124">
        <f t="shared" si="5"/>
        <v>310.3</v>
      </c>
      <c r="M106" s="124">
        <v>310.3</v>
      </c>
      <c r="N106" s="124">
        <f t="shared" si="3"/>
        <v>0</v>
      </c>
      <c r="O106" s="126" t="str">
        <f t="shared" si="4"/>
        <v>marzo</v>
      </c>
    </row>
    <row r="107" spans="1:15">
      <c r="A107" s="124" t="s">
        <v>368</v>
      </c>
      <c r="B107" s="125">
        <v>43190</v>
      </c>
      <c r="C107" s="124" t="s">
        <v>343</v>
      </c>
      <c r="G107" s="124" t="s">
        <v>360</v>
      </c>
      <c r="H107" s="124" t="s">
        <v>341</v>
      </c>
      <c r="I107" s="124" t="s">
        <v>340</v>
      </c>
      <c r="J107" s="124">
        <v>1170</v>
      </c>
      <c r="K107" s="124">
        <v>81.900000000000006</v>
      </c>
      <c r="L107" s="124">
        <f t="shared" si="5"/>
        <v>1251.9000000000001</v>
      </c>
      <c r="M107" s="124">
        <v>1201.9000000000001</v>
      </c>
      <c r="N107" s="124">
        <f t="shared" si="3"/>
        <v>50</v>
      </c>
      <c r="O107" s="126" t="str">
        <f t="shared" si="4"/>
        <v>marzo</v>
      </c>
    </row>
    <row r="108" spans="1:15">
      <c r="A108" s="124" t="s">
        <v>366</v>
      </c>
      <c r="B108" s="125">
        <v>43190</v>
      </c>
      <c r="C108" s="124" t="s">
        <v>387</v>
      </c>
      <c r="G108" s="124" t="s">
        <v>342</v>
      </c>
      <c r="H108" s="124" t="s">
        <v>341</v>
      </c>
      <c r="I108" s="124" t="s">
        <v>340</v>
      </c>
      <c r="J108" s="124">
        <v>60</v>
      </c>
      <c r="K108" s="124">
        <v>4.2</v>
      </c>
      <c r="L108" s="124">
        <f t="shared" si="5"/>
        <v>64.2</v>
      </c>
      <c r="M108" s="124">
        <v>0</v>
      </c>
      <c r="N108" s="124">
        <f t="shared" si="3"/>
        <v>64.2</v>
      </c>
      <c r="O108" s="126" t="str">
        <f t="shared" si="4"/>
        <v>marzo</v>
      </c>
    </row>
    <row r="109" spans="1:15">
      <c r="A109" s="124" t="s">
        <v>364</v>
      </c>
      <c r="B109" s="125">
        <v>43220</v>
      </c>
      <c r="C109" s="124" t="s">
        <v>379</v>
      </c>
      <c r="G109" s="124" t="s">
        <v>342</v>
      </c>
      <c r="H109" s="124" t="s">
        <v>341</v>
      </c>
      <c r="I109" s="124" t="s">
        <v>340</v>
      </c>
      <c r="J109" s="124">
        <v>440</v>
      </c>
      <c r="K109" s="124">
        <v>30.8</v>
      </c>
      <c r="L109" s="124">
        <f t="shared" si="5"/>
        <v>470.8</v>
      </c>
      <c r="M109" s="124">
        <v>0</v>
      </c>
      <c r="N109" s="124">
        <f t="shared" si="3"/>
        <v>470.8</v>
      </c>
      <c r="O109" s="126" t="str">
        <f t="shared" si="4"/>
        <v>abril</v>
      </c>
    </row>
    <row r="110" spans="1:15">
      <c r="A110" s="124" t="s">
        <v>362</v>
      </c>
      <c r="B110" s="125">
        <v>43220</v>
      </c>
      <c r="C110" s="124" t="s">
        <v>378</v>
      </c>
      <c r="G110" s="124" t="s">
        <v>360</v>
      </c>
      <c r="H110" s="124" t="s">
        <v>341</v>
      </c>
      <c r="I110" s="124" t="s">
        <v>340</v>
      </c>
      <c r="J110" s="124">
        <v>560</v>
      </c>
      <c r="K110" s="124">
        <v>39.200000000000003</v>
      </c>
      <c r="L110" s="124">
        <f t="shared" si="5"/>
        <v>599.20000000000005</v>
      </c>
      <c r="M110" s="124">
        <v>360</v>
      </c>
      <c r="N110" s="124">
        <f t="shared" si="3"/>
        <v>239.20000000000005</v>
      </c>
      <c r="O110" s="126" t="str">
        <f t="shared" si="4"/>
        <v>abril</v>
      </c>
    </row>
    <row r="111" spans="1:15">
      <c r="A111" s="124" t="s">
        <v>359</v>
      </c>
      <c r="B111" s="125">
        <v>43220</v>
      </c>
      <c r="C111" s="124" t="s">
        <v>377</v>
      </c>
      <c r="G111" s="124" t="s">
        <v>353</v>
      </c>
      <c r="H111" s="124" t="s">
        <v>341</v>
      </c>
      <c r="I111" s="124" t="s">
        <v>340</v>
      </c>
      <c r="J111" s="124">
        <v>1049</v>
      </c>
      <c r="K111" s="124">
        <v>73.430000000000007</v>
      </c>
      <c r="L111" s="124">
        <f t="shared" si="5"/>
        <v>1122.43</v>
      </c>
      <c r="M111" s="124">
        <v>1122.43</v>
      </c>
      <c r="N111" s="124">
        <f t="shared" si="3"/>
        <v>0</v>
      </c>
      <c r="O111" s="126" t="str">
        <f t="shared" si="4"/>
        <v>abril</v>
      </c>
    </row>
    <row r="112" spans="1:15">
      <c r="A112" s="124" t="s">
        <v>357</v>
      </c>
      <c r="B112" s="125">
        <v>43220</v>
      </c>
      <c r="C112" s="124" t="s">
        <v>376</v>
      </c>
      <c r="G112" s="124" t="s">
        <v>342</v>
      </c>
      <c r="H112" s="124" t="s">
        <v>341</v>
      </c>
      <c r="I112" s="124" t="s">
        <v>340</v>
      </c>
      <c r="J112" s="124">
        <v>135</v>
      </c>
      <c r="K112" s="124">
        <v>9.4499999999999993</v>
      </c>
      <c r="L112" s="124">
        <f t="shared" si="5"/>
        <v>144.44999999999999</v>
      </c>
      <c r="M112" s="124">
        <v>0</v>
      </c>
      <c r="N112" s="124">
        <f t="shared" si="3"/>
        <v>144.44999999999999</v>
      </c>
      <c r="O112" s="126" t="str">
        <f t="shared" si="4"/>
        <v>abril</v>
      </c>
    </row>
    <row r="113" spans="1:15">
      <c r="A113" s="124" t="s">
        <v>355</v>
      </c>
      <c r="B113" s="125">
        <v>43216</v>
      </c>
      <c r="C113" s="124" t="s">
        <v>375</v>
      </c>
      <c r="G113" s="124" t="s">
        <v>353</v>
      </c>
      <c r="H113" s="124" t="s">
        <v>341</v>
      </c>
      <c r="I113" s="124" t="s">
        <v>340</v>
      </c>
      <c r="J113" s="124">
        <v>180</v>
      </c>
      <c r="K113" s="124">
        <v>12.6</v>
      </c>
      <c r="L113" s="124">
        <f t="shared" si="5"/>
        <v>192.6</v>
      </c>
      <c r="M113" s="124">
        <v>192.6</v>
      </c>
      <c r="N113" s="124">
        <f t="shared" si="3"/>
        <v>0</v>
      </c>
      <c r="O113" s="126" t="str">
        <f t="shared" si="4"/>
        <v>abril</v>
      </c>
    </row>
    <row r="114" spans="1:15">
      <c r="A114" s="124" t="s">
        <v>352</v>
      </c>
      <c r="B114" s="125">
        <v>43215</v>
      </c>
      <c r="C114" s="124" t="s">
        <v>374</v>
      </c>
      <c r="G114" s="124" t="s">
        <v>342</v>
      </c>
      <c r="H114" s="124" t="s">
        <v>341</v>
      </c>
      <c r="I114" s="124" t="s">
        <v>340</v>
      </c>
      <c r="J114" s="124">
        <v>30</v>
      </c>
      <c r="K114" s="124">
        <v>2.1</v>
      </c>
      <c r="L114" s="124">
        <f t="shared" si="5"/>
        <v>32.1</v>
      </c>
      <c r="M114" s="124">
        <v>0</v>
      </c>
      <c r="N114" s="124">
        <f t="shared" si="3"/>
        <v>32.1</v>
      </c>
      <c r="O114" s="126" t="str">
        <f t="shared" si="4"/>
        <v>abril</v>
      </c>
    </row>
    <row r="115" spans="1:15">
      <c r="A115" s="124" t="s">
        <v>350</v>
      </c>
      <c r="B115" s="125">
        <v>43215</v>
      </c>
      <c r="C115" s="124" t="s">
        <v>373</v>
      </c>
      <c r="G115" s="124" t="s">
        <v>342</v>
      </c>
      <c r="H115" s="124" t="s">
        <v>341</v>
      </c>
      <c r="I115" s="124" t="s">
        <v>340</v>
      </c>
      <c r="J115" s="124">
        <v>1512</v>
      </c>
      <c r="K115" s="124">
        <v>105.84</v>
      </c>
      <c r="L115" s="124">
        <f t="shared" si="5"/>
        <v>1617.84</v>
      </c>
      <c r="M115" s="124">
        <v>0</v>
      </c>
      <c r="N115" s="124">
        <f t="shared" si="3"/>
        <v>1617.84</v>
      </c>
      <c r="O115" s="126" t="str">
        <f t="shared" si="4"/>
        <v>abril</v>
      </c>
    </row>
    <row r="116" spans="1:15">
      <c r="A116" s="124" t="s">
        <v>348</v>
      </c>
      <c r="B116" s="125">
        <v>43215</v>
      </c>
      <c r="C116" s="124" t="s">
        <v>372</v>
      </c>
      <c r="G116" s="124" t="s">
        <v>342</v>
      </c>
      <c r="H116" s="124" t="s">
        <v>341</v>
      </c>
      <c r="I116" s="124" t="s">
        <v>340</v>
      </c>
      <c r="J116" s="124">
        <v>390</v>
      </c>
      <c r="K116" s="124">
        <v>27.3</v>
      </c>
      <c r="L116" s="124">
        <f t="shared" si="5"/>
        <v>417.3</v>
      </c>
      <c r="M116" s="124">
        <v>0</v>
      </c>
      <c r="N116" s="124">
        <f t="shared" si="3"/>
        <v>417.3</v>
      </c>
      <c r="O116" s="126" t="str">
        <f t="shared" si="4"/>
        <v>abril</v>
      </c>
    </row>
    <row r="117" spans="1:15">
      <c r="A117" s="124" t="s">
        <v>346</v>
      </c>
      <c r="B117" s="125">
        <v>43215</v>
      </c>
      <c r="C117" s="124" t="s">
        <v>371</v>
      </c>
      <c r="G117" s="124" t="s">
        <v>342</v>
      </c>
      <c r="H117" s="124" t="s">
        <v>341</v>
      </c>
      <c r="I117" s="124" t="s">
        <v>340</v>
      </c>
      <c r="J117" s="124">
        <v>90</v>
      </c>
      <c r="K117" s="124">
        <v>6.3</v>
      </c>
      <c r="L117" s="124">
        <f t="shared" si="5"/>
        <v>96.3</v>
      </c>
      <c r="M117" s="124">
        <v>0</v>
      </c>
      <c r="N117" s="124">
        <f t="shared" si="3"/>
        <v>96.3</v>
      </c>
      <c r="O117" s="126" t="str">
        <f t="shared" si="4"/>
        <v>abril</v>
      </c>
    </row>
    <row r="118" spans="1:15">
      <c r="A118" s="124" t="s">
        <v>344</v>
      </c>
      <c r="B118" s="125">
        <v>43214</v>
      </c>
      <c r="C118" s="124" t="s">
        <v>369</v>
      </c>
      <c r="G118" s="124" t="s">
        <v>342</v>
      </c>
      <c r="H118" s="124" t="s">
        <v>341</v>
      </c>
      <c r="I118" s="124" t="s">
        <v>340</v>
      </c>
      <c r="J118" s="124">
        <v>270</v>
      </c>
      <c r="K118" s="124">
        <v>18.899999999999999</v>
      </c>
      <c r="L118" s="124">
        <f t="shared" si="5"/>
        <v>288.89999999999998</v>
      </c>
      <c r="M118" s="124">
        <v>0</v>
      </c>
      <c r="N118" s="124">
        <f t="shared" si="3"/>
        <v>288.89999999999998</v>
      </c>
      <c r="O118" s="126" t="str">
        <f t="shared" si="4"/>
        <v>abril</v>
      </c>
    </row>
    <row r="119" spans="1:15">
      <c r="A119" s="124" t="s">
        <v>370</v>
      </c>
      <c r="B119" s="125">
        <v>43220</v>
      </c>
      <c r="C119" s="124" t="s">
        <v>367</v>
      </c>
      <c r="G119" s="124" t="s">
        <v>353</v>
      </c>
      <c r="H119" s="124" t="s">
        <v>341</v>
      </c>
      <c r="I119" s="124" t="s">
        <v>340</v>
      </c>
      <c r="J119" s="124">
        <v>290</v>
      </c>
      <c r="K119" s="124">
        <v>20.3</v>
      </c>
      <c r="L119" s="124">
        <f t="shared" si="5"/>
        <v>310.3</v>
      </c>
      <c r="M119" s="124">
        <v>310.3</v>
      </c>
      <c r="N119" s="124">
        <f t="shared" si="3"/>
        <v>0</v>
      </c>
      <c r="O119" s="126" t="str">
        <f t="shared" si="4"/>
        <v>abril</v>
      </c>
    </row>
    <row r="120" spans="1:15">
      <c r="A120" s="124" t="s">
        <v>368</v>
      </c>
      <c r="B120" s="125">
        <v>43220</v>
      </c>
      <c r="C120" s="124" t="s">
        <v>365</v>
      </c>
      <c r="G120" s="124" t="s">
        <v>360</v>
      </c>
      <c r="H120" s="124" t="s">
        <v>341</v>
      </c>
      <c r="I120" s="124" t="s">
        <v>340</v>
      </c>
      <c r="J120" s="124">
        <v>1170</v>
      </c>
      <c r="K120" s="124">
        <v>81.900000000000006</v>
      </c>
      <c r="L120" s="124">
        <f t="shared" si="5"/>
        <v>1251.9000000000001</v>
      </c>
      <c r="M120" s="124">
        <v>1201.9000000000001</v>
      </c>
      <c r="N120" s="124">
        <f t="shared" si="3"/>
        <v>50</v>
      </c>
      <c r="O120" s="126" t="str">
        <f t="shared" si="4"/>
        <v>abril</v>
      </c>
    </row>
    <row r="121" spans="1:15">
      <c r="A121" s="124" t="s">
        <v>366</v>
      </c>
      <c r="B121" s="125">
        <v>43220</v>
      </c>
      <c r="C121" s="124" t="s">
        <v>363</v>
      </c>
      <c r="G121" s="124" t="s">
        <v>342</v>
      </c>
      <c r="H121" s="124" t="s">
        <v>341</v>
      </c>
      <c r="I121" s="124" t="s">
        <v>340</v>
      </c>
      <c r="J121" s="124">
        <v>60</v>
      </c>
      <c r="K121" s="124">
        <v>4.2</v>
      </c>
      <c r="L121" s="124">
        <f t="shared" si="5"/>
        <v>64.2</v>
      </c>
      <c r="M121" s="124">
        <v>0</v>
      </c>
      <c r="N121" s="124">
        <f t="shared" si="3"/>
        <v>64.2</v>
      </c>
      <c r="O121" s="126" t="str">
        <f t="shared" si="4"/>
        <v>abril</v>
      </c>
    </row>
    <row r="122" spans="1:15">
      <c r="A122" s="124" t="s">
        <v>364</v>
      </c>
      <c r="B122" s="125">
        <v>43220</v>
      </c>
      <c r="C122" s="124" t="s">
        <v>361</v>
      </c>
      <c r="G122" s="124" t="s">
        <v>342</v>
      </c>
      <c r="H122" s="124" t="s">
        <v>341</v>
      </c>
      <c r="I122" s="124" t="s">
        <v>340</v>
      </c>
      <c r="J122" s="124">
        <v>440</v>
      </c>
      <c r="K122" s="124">
        <v>30.8</v>
      </c>
      <c r="L122" s="124">
        <f t="shared" si="5"/>
        <v>470.8</v>
      </c>
      <c r="M122" s="124">
        <v>0</v>
      </c>
      <c r="N122" s="124">
        <f t="shared" si="3"/>
        <v>470.8</v>
      </c>
      <c r="O122" s="126" t="str">
        <f t="shared" si="4"/>
        <v>abril</v>
      </c>
    </row>
    <row r="123" spans="1:15">
      <c r="A123" s="124" t="s">
        <v>362</v>
      </c>
      <c r="B123" s="125">
        <v>43220</v>
      </c>
      <c r="C123" s="124" t="s">
        <v>358</v>
      </c>
      <c r="G123" s="124" t="s">
        <v>360</v>
      </c>
      <c r="H123" s="124" t="s">
        <v>341</v>
      </c>
      <c r="I123" s="124" t="s">
        <v>340</v>
      </c>
      <c r="J123" s="124">
        <v>560</v>
      </c>
      <c r="K123" s="124">
        <v>39.200000000000003</v>
      </c>
      <c r="L123" s="124">
        <f t="shared" si="5"/>
        <v>599.20000000000005</v>
      </c>
      <c r="M123" s="124">
        <v>360</v>
      </c>
      <c r="N123" s="124">
        <f t="shared" si="3"/>
        <v>239.20000000000005</v>
      </c>
      <c r="O123" s="126" t="str">
        <f t="shared" si="4"/>
        <v>abril</v>
      </c>
    </row>
    <row r="124" spans="1:15">
      <c r="A124" s="124" t="s">
        <v>359</v>
      </c>
      <c r="B124" s="125">
        <v>43220</v>
      </c>
      <c r="C124" s="124" t="s">
        <v>356</v>
      </c>
      <c r="G124" s="124" t="s">
        <v>353</v>
      </c>
      <c r="H124" s="124" t="s">
        <v>341</v>
      </c>
      <c r="I124" s="124" t="s">
        <v>340</v>
      </c>
      <c r="J124" s="124">
        <v>1049</v>
      </c>
      <c r="K124" s="124">
        <v>73.430000000000007</v>
      </c>
      <c r="L124" s="124">
        <f t="shared" si="5"/>
        <v>1122.43</v>
      </c>
      <c r="M124" s="124">
        <v>1122.43</v>
      </c>
      <c r="N124" s="124">
        <f t="shared" si="3"/>
        <v>0</v>
      </c>
      <c r="O124" s="126" t="str">
        <f t="shared" si="4"/>
        <v>abril</v>
      </c>
    </row>
    <row r="125" spans="1:15">
      <c r="A125" s="124" t="s">
        <v>357</v>
      </c>
      <c r="B125" s="125">
        <v>43220</v>
      </c>
      <c r="C125" s="124" t="s">
        <v>354</v>
      </c>
      <c r="G125" s="124" t="s">
        <v>342</v>
      </c>
      <c r="H125" s="124" t="s">
        <v>341</v>
      </c>
      <c r="I125" s="124" t="s">
        <v>340</v>
      </c>
      <c r="J125" s="124">
        <v>135</v>
      </c>
      <c r="K125" s="124">
        <v>9.4499999999999993</v>
      </c>
      <c r="L125" s="124">
        <f t="shared" si="5"/>
        <v>144.44999999999999</v>
      </c>
      <c r="M125" s="124">
        <v>0</v>
      </c>
      <c r="N125" s="124">
        <f t="shared" si="3"/>
        <v>144.44999999999999</v>
      </c>
      <c r="O125" s="126" t="str">
        <f t="shared" si="4"/>
        <v>abril</v>
      </c>
    </row>
    <row r="126" spans="1:15">
      <c r="A126" s="124" t="s">
        <v>355</v>
      </c>
      <c r="B126" s="125">
        <v>43216</v>
      </c>
      <c r="C126" s="124" t="s">
        <v>351</v>
      </c>
      <c r="G126" s="124" t="s">
        <v>353</v>
      </c>
      <c r="H126" s="124" t="s">
        <v>341</v>
      </c>
      <c r="I126" s="124" t="s">
        <v>340</v>
      </c>
      <c r="J126" s="124">
        <v>180</v>
      </c>
      <c r="K126" s="124">
        <v>12.6</v>
      </c>
      <c r="L126" s="124">
        <f t="shared" si="5"/>
        <v>192.6</v>
      </c>
      <c r="M126" s="124">
        <v>192.6</v>
      </c>
      <c r="N126" s="124">
        <f t="shared" si="3"/>
        <v>0</v>
      </c>
      <c r="O126" s="126" t="str">
        <f t="shared" si="4"/>
        <v>abril</v>
      </c>
    </row>
    <row r="127" spans="1:15">
      <c r="A127" s="124" t="s">
        <v>352</v>
      </c>
      <c r="B127" s="125">
        <v>43215</v>
      </c>
      <c r="C127" s="124" t="s">
        <v>349</v>
      </c>
      <c r="G127" s="124" t="s">
        <v>342</v>
      </c>
      <c r="H127" s="124" t="s">
        <v>341</v>
      </c>
      <c r="I127" s="124" t="s">
        <v>340</v>
      </c>
      <c r="J127" s="124">
        <v>30</v>
      </c>
      <c r="K127" s="124">
        <v>2.1</v>
      </c>
      <c r="L127" s="124">
        <f t="shared" si="5"/>
        <v>32.1</v>
      </c>
      <c r="M127" s="124">
        <v>0</v>
      </c>
      <c r="N127" s="124">
        <f t="shared" si="3"/>
        <v>32.1</v>
      </c>
      <c r="O127" s="126" t="str">
        <f t="shared" si="4"/>
        <v>abril</v>
      </c>
    </row>
    <row r="128" spans="1:15">
      <c r="A128" s="124" t="s">
        <v>350</v>
      </c>
      <c r="B128" s="125">
        <v>43215</v>
      </c>
      <c r="C128" s="124" t="s">
        <v>347</v>
      </c>
      <c r="G128" s="124" t="s">
        <v>342</v>
      </c>
      <c r="H128" s="124" t="s">
        <v>341</v>
      </c>
      <c r="I128" s="124" t="s">
        <v>340</v>
      </c>
      <c r="J128" s="124">
        <v>1512</v>
      </c>
      <c r="K128" s="124">
        <v>105.84</v>
      </c>
      <c r="L128" s="124">
        <f t="shared" si="5"/>
        <v>1617.84</v>
      </c>
      <c r="M128" s="124">
        <v>0</v>
      </c>
      <c r="N128" s="124">
        <f t="shared" si="3"/>
        <v>1617.84</v>
      </c>
      <c r="O128" s="126" t="str">
        <f t="shared" si="4"/>
        <v>abril</v>
      </c>
    </row>
    <row r="129" spans="1:15">
      <c r="A129" s="124" t="s">
        <v>348</v>
      </c>
      <c r="B129" s="125">
        <v>43215</v>
      </c>
      <c r="C129" s="124" t="s">
        <v>345</v>
      </c>
      <c r="G129" s="124" t="s">
        <v>342</v>
      </c>
      <c r="H129" s="124" t="s">
        <v>341</v>
      </c>
      <c r="I129" s="124" t="s">
        <v>340</v>
      </c>
      <c r="J129" s="124">
        <v>390</v>
      </c>
      <c r="K129" s="124">
        <v>27.3</v>
      </c>
      <c r="L129" s="124">
        <f t="shared" si="5"/>
        <v>417.3</v>
      </c>
      <c r="M129" s="124">
        <v>0</v>
      </c>
      <c r="N129" s="124">
        <f t="shared" si="3"/>
        <v>417.3</v>
      </c>
      <c r="O129" s="126" t="str">
        <f t="shared" si="4"/>
        <v>abril</v>
      </c>
    </row>
    <row r="130" spans="1:15">
      <c r="A130" s="124" t="s">
        <v>346</v>
      </c>
      <c r="B130" s="125">
        <v>43215</v>
      </c>
      <c r="C130" s="124" t="s">
        <v>343</v>
      </c>
      <c r="G130" s="124" t="s">
        <v>342</v>
      </c>
      <c r="H130" s="124" t="s">
        <v>341</v>
      </c>
      <c r="I130" s="124" t="s">
        <v>340</v>
      </c>
      <c r="J130" s="124">
        <v>90</v>
      </c>
      <c r="K130" s="124">
        <v>6.3</v>
      </c>
      <c r="L130" s="124">
        <f t="shared" si="5"/>
        <v>96.3</v>
      </c>
      <c r="M130" s="124">
        <v>0</v>
      </c>
      <c r="N130" s="124">
        <f t="shared" ref="N130:N193" si="6">L130-M130</f>
        <v>96.3</v>
      </c>
      <c r="O130" s="126" t="str">
        <f t="shared" ref="O130:O193" si="7">TEXT(B130,"mmmmmmmmmmmmmm")</f>
        <v>abril</v>
      </c>
    </row>
    <row r="131" spans="1:15">
      <c r="A131" s="124" t="s">
        <v>344</v>
      </c>
      <c r="B131" s="125">
        <v>43214</v>
      </c>
      <c r="C131" s="124" t="s">
        <v>387</v>
      </c>
      <c r="G131" s="124" t="s">
        <v>342</v>
      </c>
      <c r="H131" s="124" t="s">
        <v>341</v>
      </c>
      <c r="I131" s="124" t="s">
        <v>340</v>
      </c>
      <c r="J131" s="124">
        <v>270</v>
      </c>
      <c r="K131" s="124">
        <v>18.899999999999999</v>
      </c>
      <c r="L131" s="124">
        <f t="shared" ref="L131:L194" si="8">J131+K131</f>
        <v>288.89999999999998</v>
      </c>
      <c r="M131" s="124">
        <v>0</v>
      </c>
      <c r="N131" s="124">
        <f t="shared" si="6"/>
        <v>288.89999999999998</v>
      </c>
      <c r="O131" s="126" t="str">
        <f t="shared" si="7"/>
        <v>abril</v>
      </c>
    </row>
    <row r="132" spans="1:15">
      <c r="A132" s="124" t="s">
        <v>370</v>
      </c>
      <c r="B132" s="125">
        <v>43251</v>
      </c>
      <c r="C132" s="124" t="s">
        <v>379</v>
      </c>
      <c r="G132" s="124" t="s">
        <v>353</v>
      </c>
      <c r="H132" s="124" t="s">
        <v>341</v>
      </c>
      <c r="I132" s="124" t="s">
        <v>340</v>
      </c>
      <c r="J132" s="124">
        <v>290</v>
      </c>
      <c r="K132" s="124">
        <v>20.3</v>
      </c>
      <c r="L132" s="124">
        <f t="shared" si="8"/>
        <v>310.3</v>
      </c>
      <c r="M132" s="124">
        <v>310.3</v>
      </c>
      <c r="N132" s="124">
        <f t="shared" si="6"/>
        <v>0</v>
      </c>
      <c r="O132" s="126" t="str">
        <f t="shared" si="7"/>
        <v>mayo</v>
      </c>
    </row>
    <row r="133" spans="1:15">
      <c r="A133" s="124" t="s">
        <v>368</v>
      </c>
      <c r="B133" s="125">
        <v>43251</v>
      </c>
      <c r="C133" s="124" t="s">
        <v>378</v>
      </c>
      <c r="G133" s="124" t="s">
        <v>360</v>
      </c>
      <c r="H133" s="124" t="s">
        <v>341</v>
      </c>
      <c r="I133" s="124" t="s">
        <v>340</v>
      </c>
      <c r="J133" s="124">
        <v>1170</v>
      </c>
      <c r="K133" s="124">
        <v>81.900000000000006</v>
      </c>
      <c r="L133" s="124">
        <f t="shared" si="8"/>
        <v>1251.9000000000001</v>
      </c>
      <c r="M133" s="124">
        <v>1201.9000000000001</v>
      </c>
      <c r="N133" s="124">
        <f t="shared" si="6"/>
        <v>50</v>
      </c>
      <c r="O133" s="126" t="str">
        <f t="shared" si="7"/>
        <v>mayo</v>
      </c>
    </row>
    <row r="134" spans="1:15">
      <c r="A134" s="124" t="s">
        <v>366</v>
      </c>
      <c r="B134" s="125">
        <v>43251</v>
      </c>
      <c r="C134" s="124" t="s">
        <v>377</v>
      </c>
      <c r="G134" s="124" t="s">
        <v>342</v>
      </c>
      <c r="H134" s="124" t="s">
        <v>341</v>
      </c>
      <c r="I134" s="124" t="s">
        <v>340</v>
      </c>
      <c r="J134" s="124">
        <v>60</v>
      </c>
      <c r="K134" s="124">
        <v>4.2</v>
      </c>
      <c r="L134" s="124">
        <f t="shared" si="8"/>
        <v>64.2</v>
      </c>
      <c r="M134" s="124">
        <v>0</v>
      </c>
      <c r="N134" s="124">
        <f t="shared" si="6"/>
        <v>64.2</v>
      </c>
      <c r="O134" s="126" t="str">
        <f t="shared" si="7"/>
        <v>mayo</v>
      </c>
    </row>
    <row r="135" spans="1:15">
      <c r="A135" s="124" t="s">
        <v>364</v>
      </c>
      <c r="B135" s="125">
        <v>43251</v>
      </c>
      <c r="C135" s="124" t="s">
        <v>376</v>
      </c>
      <c r="G135" s="124" t="s">
        <v>342</v>
      </c>
      <c r="H135" s="124" t="s">
        <v>341</v>
      </c>
      <c r="I135" s="124" t="s">
        <v>340</v>
      </c>
      <c r="J135" s="124">
        <v>440</v>
      </c>
      <c r="K135" s="124">
        <v>30.8</v>
      </c>
      <c r="L135" s="124">
        <f t="shared" si="8"/>
        <v>470.8</v>
      </c>
      <c r="M135" s="124">
        <v>0</v>
      </c>
      <c r="N135" s="124">
        <f t="shared" si="6"/>
        <v>470.8</v>
      </c>
      <c r="O135" s="126" t="str">
        <f t="shared" si="7"/>
        <v>mayo</v>
      </c>
    </row>
    <row r="136" spans="1:15">
      <c r="A136" s="124" t="s">
        <v>362</v>
      </c>
      <c r="B136" s="125">
        <v>43251</v>
      </c>
      <c r="C136" s="124" t="s">
        <v>375</v>
      </c>
      <c r="G136" s="124" t="s">
        <v>360</v>
      </c>
      <c r="H136" s="124" t="s">
        <v>341</v>
      </c>
      <c r="I136" s="124" t="s">
        <v>340</v>
      </c>
      <c r="J136" s="124">
        <v>560</v>
      </c>
      <c r="K136" s="124">
        <v>39.200000000000003</v>
      </c>
      <c r="L136" s="124">
        <f t="shared" si="8"/>
        <v>599.20000000000005</v>
      </c>
      <c r="M136" s="124">
        <v>360</v>
      </c>
      <c r="N136" s="124">
        <f t="shared" si="6"/>
        <v>239.20000000000005</v>
      </c>
      <c r="O136" s="126" t="str">
        <f t="shared" si="7"/>
        <v>mayo</v>
      </c>
    </row>
    <row r="137" spans="1:15">
      <c r="A137" s="124" t="s">
        <v>359</v>
      </c>
      <c r="B137" s="125">
        <v>43251</v>
      </c>
      <c r="C137" s="124" t="s">
        <v>374</v>
      </c>
      <c r="G137" s="124" t="s">
        <v>353</v>
      </c>
      <c r="H137" s="124" t="s">
        <v>341</v>
      </c>
      <c r="I137" s="124" t="s">
        <v>340</v>
      </c>
      <c r="J137" s="124">
        <v>1049</v>
      </c>
      <c r="K137" s="124">
        <v>73.430000000000007</v>
      </c>
      <c r="L137" s="124">
        <f t="shared" si="8"/>
        <v>1122.43</v>
      </c>
      <c r="M137" s="124">
        <v>1122.43</v>
      </c>
      <c r="N137" s="124">
        <f t="shared" si="6"/>
        <v>0</v>
      </c>
      <c r="O137" s="126" t="str">
        <f t="shared" si="7"/>
        <v>mayo</v>
      </c>
    </row>
    <row r="138" spans="1:15">
      <c r="A138" s="124" t="s">
        <v>357</v>
      </c>
      <c r="B138" s="125">
        <v>43250</v>
      </c>
      <c r="C138" s="124" t="s">
        <v>373</v>
      </c>
      <c r="G138" s="124" t="s">
        <v>342</v>
      </c>
      <c r="H138" s="124" t="s">
        <v>341</v>
      </c>
      <c r="I138" s="124" t="s">
        <v>340</v>
      </c>
      <c r="J138" s="124">
        <v>135</v>
      </c>
      <c r="K138" s="124">
        <v>9.4499999999999993</v>
      </c>
      <c r="L138" s="124">
        <f t="shared" si="8"/>
        <v>144.44999999999999</v>
      </c>
      <c r="M138" s="124">
        <v>0</v>
      </c>
      <c r="N138" s="124">
        <f t="shared" si="6"/>
        <v>144.44999999999999</v>
      </c>
      <c r="O138" s="126" t="str">
        <f t="shared" si="7"/>
        <v>mayo</v>
      </c>
    </row>
    <row r="139" spans="1:15">
      <c r="A139" s="124" t="s">
        <v>355</v>
      </c>
      <c r="B139" s="125">
        <v>43246</v>
      </c>
      <c r="C139" s="124" t="s">
        <v>372</v>
      </c>
      <c r="G139" s="124" t="s">
        <v>353</v>
      </c>
      <c r="H139" s="124" t="s">
        <v>341</v>
      </c>
      <c r="I139" s="124" t="s">
        <v>340</v>
      </c>
      <c r="J139" s="124">
        <v>180</v>
      </c>
      <c r="K139" s="124">
        <v>12.6</v>
      </c>
      <c r="L139" s="124">
        <f t="shared" si="8"/>
        <v>192.6</v>
      </c>
      <c r="M139" s="124">
        <v>192.6</v>
      </c>
      <c r="N139" s="124">
        <f t="shared" si="6"/>
        <v>0</v>
      </c>
      <c r="O139" s="126" t="str">
        <f t="shared" si="7"/>
        <v>mayo</v>
      </c>
    </row>
    <row r="140" spans="1:15">
      <c r="A140" s="124" t="s">
        <v>352</v>
      </c>
      <c r="B140" s="125">
        <v>43245</v>
      </c>
      <c r="C140" s="124" t="s">
        <v>371</v>
      </c>
      <c r="G140" s="124" t="s">
        <v>342</v>
      </c>
      <c r="H140" s="124" t="s">
        <v>341</v>
      </c>
      <c r="I140" s="124" t="s">
        <v>340</v>
      </c>
      <c r="J140" s="124">
        <v>30</v>
      </c>
      <c r="K140" s="124">
        <v>2.1</v>
      </c>
      <c r="L140" s="124">
        <f t="shared" si="8"/>
        <v>32.1</v>
      </c>
      <c r="M140" s="124">
        <v>0</v>
      </c>
      <c r="N140" s="124">
        <f t="shared" si="6"/>
        <v>32.1</v>
      </c>
      <c r="O140" s="126" t="str">
        <f t="shared" si="7"/>
        <v>mayo</v>
      </c>
    </row>
    <row r="141" spans="1:15">
      <c r="A141" s="124" t="s">
        <v>350</v>
      </c>
      <c r="B141" s="125">
        <v>43245</v>
      </c>
      <c r="C141" s="124" t="s">
        <v>369</v>
      </c>
      <c r="G141" s="124" t="s">
        <v>342</v>
      </c>
      <c r="H141" s="124" t="s">
        <v>341</v>
      </c>
      <c r="I141" s="124" t="s">
        <v>340</v>
      </c>
      <c r="J141" s="124">
        <v>1512</v>
      </c>
      <c r="K141" s="124">
        <v>105.84</v>
      </c>
      <c r="L141" s="124">
        <f t="shared" si="8"/>
        <v>1617.84</v>
      </c>
      <c r="M141" s="124">
        <v>0</v>
      </c>
      <c r="N141" s="124">
        <f t="shared" si="6"/>
        <v>1617.84</v>
      </c>
      <c r="O141" s="126" t="str">
        <f t="shared" si="7"/>
        <v>mayo</v>
      </c>
    </row>
    <row r="142" spans="1:15">
      <c r="A142" s="124" t="s">
        <v>348</v>
      </c>
      <c r="B142" s="125">
        <v>43245</v>
      </c>
      <c r="C142" s="124" t="s">
        <v>367</v>
      </c>
      <c r="G142" s="124" t="s">
        <v>342</v>
      </c>
      <c r="H142" s="124" t="s">
        <v>341</v>
      </c>
      <c r="I142" s="124" t="s">
        <v>340</v>
      </c>
      <c r="J142" s="124">
        <v>390</v>
      </c>
      <c r="K142" s="124">
        <v>27.3</v>
      </c>
      <c r="L142" s="124">
        <f t="shared" si="8"/>
        <v>417.3</v>
      </c>
      <c r="M142" s="124">
        <v>0</v>
      </c>
      <c r="N142" s="124">
        <f t="shared" si="6"/>
        <v>417.3</v>
      </c>
      <c r="O142" s="126" t="str">
        <f t="shared" si="7"/>
        <v>mayo</v>
      </c>
    </row>
    <row r="143" spans="1:15">
      <c r="A143" s="124" t="s">
        <v>346</v>
      </c>
      <c r="B143" s="125">
        <v>43245</v>
      </c>
      <c r="C143" s="124" t="s">
        <v>365</v>
      </c>
      <c r="G143" s="124" t="s">
        <v>342</v>
      </c>
      <c r="H143" s="124" t="s">
        <v>341</v>
      </c>
      <c r="I143" s="124" t="s">
        <v>340</v>
      </c>
      <c r="J143" s="124">
        <v>90</v>
      </c>
      <c r="K143" s="124">
        <v>6.3</v>
      </c>
      <c r="L143" s="124">
        <f t="shared" si="8"/>
        <v>96.3</v>
      </c>
      <c r="M143" s="124">
        <v>0</v>
      </c>
      <c r="N143" s="124">
        <f t="shared" si="6"/>
        <v>96.3</v>
      </c>
      <c r="O143" s="126" t="str">
        <f t="shared" si="7"/>
        <v>mayo</v>
      </c>
    </row>
    <row r="144" spans="1:15">
      <c r="A144" s="124" t="s">
        <v>344</v>
      </c>
      <c r="B144" s="125">
        <v>43244</v>
      </c>
      <c r="C144" s="124" t="s">
        <v>363</v>
      </c>
      <c r="G144" s="124" t="s">
        <v>342</v>
      </c>
      <c r="H144" s="124" t="s">
        <v>341</v>
      </c>
      <c r="I144" s="124" t="s">
        <v>340</v>
      </c>
      <c r="J144" s="124">
        <v>270</v>
      </c>
      <c r="K144" s="124">
        <v>18.899999999999999</v>
      </c>
      <c r="L144" s="124">
        <f t="shared" si="8"/>
        <v>288.89999999999998</v>
      </c>
      <c r="M144" s="124">
        <v>0</v>
      </c>
      <c r="N144" s="124">
        <f t="shared" si="6"/>
        <v>288.89999999999998</v>
      </c>
      <c r="O144" s="126" t="str">
        <f t="shared" si="7"/>
        <v>mayo</v>
      </c>
    </row>
    <row r="145" spans="1:15">
      <c r="A145" s="124" t="s">
        <v>370</v>
      </c>
      <c r="B145" s="125">
        <v>43281</v>
      </c>
      <c r="C145" s="124" t="s">
        <v>379</v>
      </c>
      <c r="G145" s="124" t="s">
        <v>353</v>
      </c>
      <c r="H145" s="124" t="s">
        <v>341</v>
      </c>
      <c r="I145" s="124" t="s">
        <v>340</v>
      </c>
      <c r="J145" s="124">
        <v>290</v>
      </c>
      <c r="K145" s="124">
        <v>20.3</v>
      </c>
      <c r="L145" s="124">
        <f t="shared" si="8"/>
        <v>310.3</v>
      </c>
      <c r="M145" s="124">
        <v>310.3</v>
      </c>
      <c r="N145" s="124">
        <f t="shared" si="6"/>
        <v>0</v>
      </c>
      <c r="O145" s="126" t="str">
        <f t="shared" si="7"/>
        <v>junio</v>
      </c>
    </row>
    <row r="146" spans="1:15">
      <c r="A146" s="124" t="s">
        <v>368</v>
      </c>
      <c r="B146" s="125">
        <v>43281</v>
      </c>
      <c r="C146" s="124" t="s">
        <v>378</v>
      </c>
      <c r="G146" s="124" t="s">
        <v>360</v>
      </c>
      <c r="H146" s="124" t="s">
        <v>341</v>
      </c>
      <c r="I146" s="124" t="s">
        <v>340</v>
      </c>
      <c r="J146" s="124">
        <v>1170</v>
      </c>
      <c r="K146" s="124">
        <v>81.900000000000006</v>
      </c>
      <c r="L146" s="124">
        <f t="shared" si="8"/>
        <v>1251.9000000000001</v>
      </c>
      <c r="M146" s="124">
        <v>1201.9000000000001</v>
      </c>
      <c r="N146" s="124">
        <f t="shared" si="6"/>
        <v>50</v>
      </c>
      <c r="O146" s="126" t="str">
        <f t="shared" si="7"/>
        <v>junio</v>
      </c>
    </row>
    <row r="147" spans="1:15">
      <c r="A147" s="124" t="s">
        <v>366</v>
      </c>
      <c r="B147" s="125">
        <v>43281</v>
      </c>
      <c r="C147" s="124" t="s">
        <v>377</v>
      </c>
      <c r="G147" s="124" t="s">
        <v>342</v>
      </c>
      <c r="H147" s="124" t="s">
        <v>341</v>
      </c>
      <c r="I147" s="124" t="s">
        <v>340</v>
      </c>
      <c r="J147" s="124">
        <v>60</v>
      </c>
      <c r="K147" s="124">
        <v>4.2</v>
      </c>
      <c r="L147" s="124">
        <f t="shared" si="8"/>
        <v>64.2</v>
      </c>
      <c r="M147" s="124">
        <v>0</v>
      </c>
      <c r="N147" s="124">
        <f t="shared" si="6"/>
        <v>64.2</v>
      </c>
      <c r="O147" s="126" t="str">
        <f t="shared" si="7"/>
        <v>junio</v>
      </c>
    </row>
    <row r="148" spans="1:15">
      <c r="A148" s="124" t="s">
        <v>364</v>
      </c>
      <c r="B148" s="125">
        <v>43281</v>
      </c>
      <c r="C148" s="124" t="s">
        <v>376</v>
      </c>
      <c r="G148" s="124" t="s">
        <v>342</v>
      </c>
      <c r="H148" s="124" t="s">
        <v>341</v>
      </c>
      <c r="I148" s="124" t="s">
        <v>340</v>
      </c>
      <c r="J148" s="124">
        <v>440</v>
      </c>
      <c r="K148" s="124">
        <v>30.8</v>
      </c>
      <c r="L148" s="124">
        <f t="shared" si="8"/>
        <v>470.8</v>
      </c>
      <c r="M148" s="124">
        <v>0</v>
      </c>
      <c r="N148" s="124">
        <f t="shared" si="6"/>
        <v>470.8</v>
      </c>
      <c r="O148" s="126" t="str">
        <f t="shared" si="7"/>
        <v>junio</v>
      </c>
    </row>
    <row r="149" spans="1:15">
      <c r="A149" s="124" t="s">
        <v>362</v>
      </c>
      <c r="B149" s="125">
        <v>43281</v>
      </c>
      <c r="C149" s="124" t="s">
        <v>375</v>
      </c>
      <c r="G149" s="124" t="s">
        <v>360</v>
      </c>
      <c r="H149" s="124" t="s">
        <v>341</v>
      </c>
      <c r="I149" s="124" t="s">
        <v>340</v>
      </c>
      <c r="J149" s="124">
        <v>560</v>
      </c>
      <c r="K149" s="124">
        <v>39.200000000000003</v>
      </c>
      <c r="L149" s="124">
        <f t="shared" si="8"/>
        <v>599.20000000000005</v>
      </c>
      <c r="M149" s="124">
        <v>360</v>
      </c>
      <c r="N149" s="124">
        <f t="shared" si="6"/>
        <v>239.20000000000005</v>
      </c>
      <c r="O149" s="126" t="str">
        <f t="shared" si="7"/>
        <v>junio</v>
      </c>
    </row>
    <row r="150" spans="1:15">
      <c r="A150" s="124" t="s">
        <v>359</v>
      </c>
      <c r="B150" s="125">
        <v>43281</v>
      </c>
      <c r="C150" s="124" t="s">
        <v>374</v>
      </c>
      <c r="G150" s="124" t="s">
        <v>353</v>
      </c>
      <c r="H150" s="124" t="s">
        <v>341</v>
      </c>
      <c r="I150" s="124" t="s">
        <v>340</v>
      </c>
      <c r="J150" s="124">
        <v>1049</v>
      </c>
      <c r="K150" s="124">
        <v>73.430000000000007</v>
      </c>
      <c r="L150" s="124">
        <f t="shared" si="8"/>
        <v>1122.43</v>
      </c>
      <c r="M150" s="124">
        <v>1122.43</v>
      </c>
      <c r="N150" s="124">
        <f t="shared" si="6"/>
        <v>0</v>
      </c>
      <c r="O150" s="126" t="str">
        <f t="shared" si="7"/>
        <v>junio</v>
      </c>
    </row>
    <row r="151" spans="1:15">
      <c r="A151" s="124" t="s">
        <v>357</v>
      </c>
      <c r="B151" s="125">
        <v>43281</v>
      </c>
      <c r="C151" s="124" t="s">
        <v>373</v>
      </c>
      <c r="G151" s="124" t="s">
        <v>342</v>
      </c>
      <c r="H151" s="124" t="s">
        <v>341</v>
      </c>
      <c r="I151" s="124" t="s">
        <v>340</v>
      </c>
      <c r="J151" s="124">
        <v>135</v>
      </c>
      <c r="K151" s="124">
        <v>9.4499999999999993</v>
      </c>
      <c r="L151" s="124">
        <f t="shared" si="8"/>
        <v>144.44999999999999</v>
      </c>
      <c r="M151" s="124">
        <v>0</v>
      </c>
      <c r="N151" s="124">
        <f t="shared" si="6"/>
        <v>144.44999999999999</v>
      </c>
      <c r="O151" s="126" t="str">
        <f t="shared" si="7"/>
        <v>junio</v>
      </c>
    </row>
    <row r="152" spans="1:15">
      <c r="A152" s="124" t="s">
        <v>355</v>
      </c>
      <c r="B152" s="125">
        <v>43277</v>
      </c>
      <c r="C152" s="124" t="s">
        <v>372</v>
      </c>
      <c r="G152" s="124" t="s">
        <v>353</v>
      </c>
      <c r="H152" s="124" t="s">
        <v>341</v>
      </c>
      <c r="I152" s="124" t="s">
        <v>340</v>
      </c>
      <c r="J152" s="124">
        <v>180</v>
      </c>
      <c r="K152" s="124">
        <v>12.6</v>
      </c>
      <c r="L152" s="124">
        <f t="shared" si="8"/>
        <v>192.6</v>
      </c>
      <c r="M152" s="124">
        <v>192.6</v>
      </c>
      <c r="N152" s="124">
        <f t="shared" si="6"/>
        <v>0</v>
      </c>
      <c r="O152" s="126" t="str">
        <f t="shared" si="7"/>
        <v>junio</v>
      </c>
    </row>
    <row r="153" spans="1:15">
      <c r="A153" s="124" t="s">
        <v>352</v>
      </c>
      <c r="B153" s="125">
        <v>43276</v>
      </c>
      <c r="C153" s="124" t="s">
        <v>371</v>
      </c>
      <c r="G153" s="124" t="s">
        <v>342</v>
      </c>
      <c r="H153" s="124" t="s">
        <v>341</v>
      </c>
      <c r="I153" s="124" t="s">
        <v>340</v>
      </c>
      <c r="J153" s="124">
        <v>30</v>
      </c>
      <c r="K153" s="124">
        <v>2.1</v>
      </c>
      <c r="L153" s="124">
        <f t="shared" si="8"/>
        <v>32.1</v>
      </c>
      <c r="M153" s="124">
        <v>0</v>
      </c>
      <c r="N153" s="124">
        <f t="shared" si="6"/>
        <v>32.1</v>
      </c>
      <c r="O153" s="126" t="str">
        <f t="shared" si="7"/>
        <v>junio</v>
      </c>
    </row>
    <row r="154" spans="1:15">
      <c r="A154" s="124" t="s">
        <v>350</v>
      </c>
      <c r="B154" s="125">
        <v>43276</v>
      </c>
      <c r="C154" s="124" t="s">
        <v>369</v>
      </c>
      <c r="G154" s="124" t="s">
        <v>342</v>
      </c>
      <c r="H154" s="124" t="s">
        <v>341</v>
      </c>
      <c r="I154" s="124" t="s">
        <v>340</v>
      </c>
      <c r="J154" s="124">
        <v>1512</v>
      </c>
      <c r="K154" s="124">
        <v>105.84</v>
      </c>
      <c r="L154" s="124">
        <f t="shared" si="8"/>
        <v>1617.84</v>
      </c>
      <c r="M154" s="124">
        <v>0</v>
      </c>
      <c r="N154" s="124">
        <f t="shared" si="6"/>
        <v>1617.84</v>
      </c>
      <c r="O154" s="126" t="str">
        <f t="shared" si="7"/>
        <v>junio</v>
      </c>
    </row>
    <row r="155" spans="1:15">
      <c r="A155" s="124" t="s">
        <v>348</v>
      </c>
      <c r="B155" s="125">
        <v>43276</v>
      </c>
      <c r="C155" s="124" t="s">
        <v>367</v>
      </c>
      <c r="G155" s="124" t="s">
        <v>342</v>
      </c>
      <c r="H155" s="124" t="s">
        <v>341</v>
      </c>
      <c r="I155" s="124" t="s">
        <v>340</v>
      </c>
      <c r="J155" s="124">
        <v>390</v>
      </c>
      <c r="K155" s="124">
        <v>27.3</v>
      </c>
      <c r="L155" s="124">
        <f t="shared" si="8"/>
        <v>417.3</v>
      </c>
      <c r="M155" s="124">
        <v>0</v>
      </c>
      <c r="N155" s="124">
        <f t="shared" si="6"/>
        <v>417.3</v>
      </c>
      <c r="O155" s="126" t="str">
        <f t="shared" si="7"/>
        <v>junio</v>
      </c>
    </row>
    <row r="156" spans="1:15">
      <c r="A156" s="124" t="s">
        <v>346</v>
      </c>
      <c r="B156" s="125">
        <v>43276</v>
      </c>
      <c r="C156" s="124" t="s">
        <v>365</v>
      </c>
      <c r="G156" s="124" t="s">
        <v>342</v>
      </c>
      <c r="H156" s="124" t="s">
        <v>341</v>
      </c>
      <c r="I156" s="124" t="s">
        <v>340</v>
      </c>
      <c r="J156" s="124">
        <v>90</v>
      </c>
      <c r="K156" s="124">
        <v>6.3</v>
      </c>
      <c r="L156" s="124">
        <f t="shared" si="8"/>
        <v>96.3</v>
      </c>
      <c r="M156" s="124">
        <v>0</v>
      </c>
      <c r="N156" s="124">
        <f t="shared" si="6"/>
        <v>96.3</v>
      </c>
      <c r="O156" s="126" t="str">
        <f t="shared" si="7"/>
        <v>junio</v>
      </c>
    </row>
    <row r="157" spans="1:15">
      <c r="A157" s="124" t="s">
        <v>344</v>
      </c>
      <c r="B157" s="125">
        <v>43275</v>
      </c>
      <c r="C157" s="124" t="s">
        <v>363</v>
      </c>
      <c r="G157" s="124" t="s">
        <v>342</v>
      </c>
      <c r="H157" s="124" t="s">
        <v>341</v>
      </c>
      <c r="I157" s="124" t="s">
        <v>340</v>
      </c>
      <c r="J157" s="124">
        <v>270</v>
      </c>
      <c r="K157" s="124">
        <v>18.899999999999999</v>
      </c>
      <c r="L157" s="124">
        <f t="shared" si="8"/>
        <v>288.89999999999998</v>
      </c>
      <c r="M157" s="124">
        <v>0</v>
      </c>
      <c r="N157" s="124">
        <f t="shared" si="6"/>
        <v>288.89999999999998</v>
      </c>
      <c r="O157" s="126" t="str">
        <f t="shared" si="7"/>
        <v>junio</v>
      </c>
    </row>
    <row r="158" spans="1:15">
      <c r="A158" s="124" t="s">
        <v>370</v>
      </c>
      <c r="B158" s="125">
        <v>43275</v>
      </c>
      <c r="C158" s="124" t="s">
        <v>361</v>
      </c>
      <c r="G158" s="124" t="s">
        <v>353</v>
      </c>
      <c r="H158" s="124" t="s">
        <v>341</v>
      </c>
      <c r="I158" s="124" t="s">
        <v>340</v>
      </c>
      <c r="J158" s="124">
        <v>290</v>
      </c>
      <c r="K158" s="124">
        <v>20.3</v>
      </c>
      <c r="L158" s="124">
        <f t="shared" si="8"/>
        <v>310.3</v>
      </c>
      <c r="M158" s="124">
        <v>310.3</v>
      </c>
      <c r="N158" s="124">
        <f t="shared" si="6"/>
        <v>0</v>
      </c>
      <c r="O158" s="126" t="str">
        <f t="shared" si="7"/>
        <v>junio</v>
      </c>
    </row>
    <row r="159" spans="1:15">
      <c r="A159" s="124" t="s">
        <v>368</v>
      </c>
      <c r="B159" s="125">
        <v>43275</v>
      </c>
      <c r="C159" s="124" t="s">
        <v>358</v>
      </c>
      <c r="G159" s="124" t="s">
        <v>360</v>
      </c>
      <c r="H159" s="124" t="s">
        <v>341</v>
      </c>
      <c r="I159" s="124" t="s">
        <v>340</v>
      </c>
      <c r="J159" s="124">
        <v>1170</v>
      </c>
      <c r="K159" s="124">
        <v>81.900000000000006</v>
      </c>
      <c r="L159" s="124">
        <f t="shared" si="8"/>
        <v>1251.9000000000001</v>
      </c>
      <c r="M159" s="124">
        <v>1201.9000000000001</v>
      </c>
      <c r="N159" s="124">
        <f t="shared" si="6"/>
        <v>50</v>
      </c>
      <c r="O159" s="126" t="str">
        <f t="shared" si="7"/>
        <v>junio</v>
      </c>
    </row>
    <row r="160" spans="1:15">
      <c r="A160" s="124" t="s">
        <v>366</v>
      </c>
      <c r="B160" s="125">
        <v>43312</v>
      </c>
      <c r="C160" s="124" t="s">
        <v>379</v>
      </c>
      <c r="G160" s="124" t="s">
        <v>342</v>
      </c>
      <c r="H160" s="124" t="s">
        <v>341</v>
      </c>
      <c r="I160" s="124" t="s">
        <v>340</v>
      </c>
      <c r="J160" s="124">
        <v>60</v>
      </c>
      <c r="K160" s="124">
        <v>4.2</v>
      </c>
      <c r="L160" s="124">
        <f t="shared" si="8"/>
        <v>64.2</v>
      </c>
      <c r="M160" s="124">
        <v>0</v>
      </c>
      <c r="N160" s="124">
        <f t="shared" si="6"/>
        <v>64.2</v>
      </c>
      <c r="O160" s="126" t="str">
        <f t="shared" si="7"/>
        <v>julio</v>
      </c>
    </row>
    <row r="161" spans="1:15">
      <c r="A161" s="124" t="s">
        <v>364</v>
      </c>
      <c r="B161" s="125">
        <v>43312</v>
      </c>
      <c r="C161" s="124" t="s">
        <v>378</v>
      </c>
      <c r="G161" s="124" t="s">
        <v>342</v>
      </c>
      <c r="H161" s="124" t="s">
        <v>341</v>
      </c>
      <c r="I161" s="124" t="s">
        <v>340</v>
      </c>
      <c r="J161" s="124">
        <v>440</v>
      </c>
      <c r="K161" s="124">
        <v>30.8</v>
      </c>
      <c r="L161" s="124">
        <f t="shared" si="8"/>
        <v>470.8</v>
      </c>
      <c r="M161" s="124">
        <v>0</v>
      </c>
      <c r="N161" s="124">
        <f t="shared" si="6"/>
        <v>470.8</v>
      </c>
      <c r="O161" s="126" t="str">
        <f t="shared" si="7"/>
        <v>julio</v>
      </c>
    </row>
    <row r="162" spans="1:15">
      <c r="A162" s="124" t="s">
        <v>362</v>
      </c>
      <c r="B162" s="125">
        <v>43312</v>
      </c>
      <c r="C162" s="124" t="s">
        <v>377</v>
      </c>
      <c r="G162" s="124" t="s">
        <v>360</v>
      </c>
      <c r="H162" s="124" t="s">
        <v>341</v>
      </c>
      <c r="I162" s="124" t="s">
        <v>340</v>
      </c>
      <c r="J162" s="124">
        <v>560</v>
      </c>
      <c r="K162" s="124">
        <v>39.200000000000003</v>
      </c>
      <c r="L162" s="124">
        <f t="shared" si="8"/>
        <v>599.20000000000005</v>
      </c>
      <c r="M162" s="124">
        <v>360</v>
      </c>
      <c r="N162" s="124">
        <f t="shared" si="6"/>
        <v>239.20000000000005</v>
      </c>
      <c r="O162" s="126" t="str">
        <f t="shared" si="7"/>
        <v>julio</v>
      </c>
    </row>
    <row r="163" spans="1:15">
      <c r="A163" s="124" t="s">
        <v>359</v>
      </c>
      <c r="B163" s="125">
        <v>43312</v>
      </c>
      <c r="C163" s="124" t="s">
        <v>376</v>
      </c>
      <c r="G163" s="124" t="s">
        <v>353</v>
      </c>
      <c r="H163" s="124" t="s">
        <v>341</v>
      </c>
      <c r="I163" s="124" t="s">
        <v>340</v>
      </c>
      <c r="J163" s="124">
        <v>1049</v>
      </c>
      <c r="K163" s="124">
        <v>73.430000000000007</v>
      </c>
      <c r="L163" s="124">
        <f t="shared" si="8"/>
        <v>1122.43</v>
      </c>
      <c r="M163" s="124">
        <v>1122.43</v>
      </c>
      <c r="N163" s="124">
        <f t="shared" si="6"/>
        <v>0</v>
      </c>
      <c r="O163" s="126" t="str">
        <f t="shared" si="7"/>
        <v>julio</v>
      </c>
    </row>
    <row r="164" spans="1:15">
      <c r="A164" s="124" t="s">
        <v>357</v>
      </c>
      <c r="B164" s="125">
        <v>43311</v>
      </c>
      <c r="C164" s="124" t="s">
        <v>375</v>
      </c>
      <c r="G164" s="124" t="s">
        <v>342</v>
      </c>
      <c r="H164" s="124" t="s">
        <v>341</v>
      </c>
      <c r="I164" s="124" t="s">
        <v>340</v>
      </c>
      <c r="J164" s="124">
        <v>135</v>
      </c>
      <c r="K164" s="124">
        <v>9.4499999999999993</v>
      </c>
      <c r="L164" s="124">
        <f t="shared" si="8"/>
        <v>144.44999999999999</v>
      </c>
      <c r="M164" s="124">
        <v>0</v>
      </c>
      <c r="N164" s="124">
        <f t="shared" si="6"/>
        <v>144.44999999999999</v>
      </c>
      <c r="O164" s="126" t="str">
        <f t="shared" si="7"/>
        <v>julio</v>
      </c>
    </row>
    <row r="165" spans="1:15">
      <c r="A165" s="124" t="s">
        <v>355</v>
      </c>
      <c r="B165" s="125">
        <v>43307</v>
      </c>
      <c r="C165" s="124" t="s">
        <v>374</v>
      </c>
      <c r="G165" s="124" t="s">
        <v>353</v>
      </c>
      <c r="H165" s="124" t="s">
        <v>341</v>
      </c>
      <c r="I165" s="124" t="s">
        <v>340</v>
      </c>
      <c r="J165" s="124">
        <v>180</v>
      </c>
      <c r="K165" s="124">
        <v>12.6</v>
      </c>
      <c r="L165" s="124">
        <f t="shared" si="8"/>
        <v>192.6</v>
      </c>
      <c r="M165" s="124">
        <v>192.6</v>
      </c>
      <c r="N165" s="124">
        <f t="shared" si="6"/>
        <v>0</v>
      </c>
      <c r="O165" s="126" t="str">
        <f t="shared" si="7"/>
        <v>julio</v>
      </c>
    </row>
    <row r="166" spans="1:15">
      <c r="A166" s="124" t="s">
        <v>352</v>
      </c>
      <c r="B166" s="125">
        <v>43306</v>
      </c>
      <c r="C166" s="124" t="s">
        <v>373</v>
      </c>
      <c r="G166" s="124" t="s">
        <v>342</v>
      </c>
      <c r="H166" s="124" t="s">
        <v>341</v>
      </c>
      <c r="I166" s="124" t="s">
        <v>340</v>
      </c>
      <c r="J166" s="124">
        <v>30</v>
      </c>
      <c r="K166" s="124">
        <v>2.1</v>
      </c>
      <c r="L166" s="124">
        <f t="shared" si="8"/>
        <v>32.1</v>
      </c>
      <c r="M166" s="124">
        <v>0</v>
      </c>
      <c r="N166" s="124">
        <f t="shared" si="6"/>
        <v>32.1</v>
      </c>
      <c r="O166" s="126" t="str">
        <f t="shared" si="7"/>
        <v>julio</v>
      </c>
    </row>
    <row r="167" spans="1:15">
      <c r="A167" s="124" t="s">
        <v>350</v>
      </c>
      <c r="B167" s="125">
        <v>43306</v>
      </c>
      <c r="C167" s="124" t="s">
        <v>372</v>
      </c>
      <c r="G167" s="124" t="s">
        <v>342</v>
      </c>
      <c r="H167" s="124" t="s">
        <v>341</v>
      </c>
      <c r="I167" s="124" t="s">
        <v>340</v>
      </c>
      <c r="J167" s="124">
        <v>1512</v>
      </c>
      <c r="K167" s="124">
        <v>105.84</v>
      </c>
      <c r="L167" s="124">
        <f t="shared" si="8"/>
        <v>1617.84</v>
      </c>
      <c r="M167" s="124">
        <v>0</v>
      </c>
      <c r="N167" s="124">
        <f t="shared" si="6"/>
        <v>1617.84</v>
      </c>
      <c r="O167" s="126" t="str">
        <f t="shared" si="7"/>
        <v>julio</v>
      </c>
    </row>
    <row r="168" spans="1:15">
      <c r="A168" s="124" t="s">
        <v>348</v>
      </c>
      <c r="B168" s="125">
        <v>43306</v>
      </c>
      <c r="C168" s="124" t="s">
        <v>371</v>
      </c>
      <c r="G168" s="124" t="s">
        <v>342</v>
      </c>
      <c r="H168" s="124" t="s">
        <v>341</v>
      </c>
      <c r="I168" s="124" t="s">
        <v>340</v>
      </c>
      <c r="J168" s="124">
        <v>390</v>
      </c>
      <c r="K168" s="124">
        <v>27.3</v>
      </c>
      <c r="L168" s="124">
        <f t="shared" si="8"/>
        <v>417.3</v>
      </c>
      <c r="M168" s="124">
        <v>0</v>
      </c>
      <c r="N168" s="124">
        <f t="shared" si="6"/>
        <v>417.3</v>
      </c>
      <c r="O168" s="126" t="str">
        <f t="shared" si="7"/>
        <v>julio</v>
      </c>
    </row>
    <row r="169" spans="1:15">
      <c r="A169" s="124" t="s">
        <v>346</v>
      </c>
      <c r="B169" s="125">
        <v>43306</v>
      </c>
      <c r="C169" s="124" t="s">
        <v>369</v>
      </c>
      <c r="G169" s="124" t="s">
        <v>342</v>
      </c>
      <c r="H169" s="124" t="s">
        <v>341</v>
      </c>
      <c r="I169" s="124" t="s">
        <v>340</v>
      </c>
      <c r="J169" s="124">
        <v>90</v>
      </c>
      <c r="K169" s="124">
        <v>6.3</v>
      </c>
      <c r="L169" s="124">
        <f t="shared" si="8"/>
        <v>96.3</v>
      </c>
      <c r="M169" s="124">
        <v>0</v>
      </c>
      <c r="N169" s="124">
        <f t="shared" si="6"/>
        <v>96.3</v>
      </c>
      <c r="O169" s="126" t="str">
        <f t="shared" si="7"/>
        <v>julio</v>
      </c>
    </row>
    <row r="170" spans="1:15">
      <c r="A170" s="124" t="s">
        <v>344</v>
      </c>
      <c r="B170" s="125">
        <v>43305</v>
      </c>
      <c r="C170" s="124" t="s">
        <v>367</v>
      </c>
      <c r="G170" s="124" t="s">
        <v>342</v>
      </c>
      <c r="H170" s="124" t="s">
        <v>341</v>
      </c>
      <c r="I170" s="124" t="s">
        <v>340</v>
      </c>
      <c r="J170" s="124">
        <v>270</v>
      </c>
      <c r="K170" s="124">
        <v>18.899999999999999</v>
      </c>
      <c r="L170" s="124">
        <f t="shared" si="8"/>
        <v>288.89999999999998</v>
      </c>
      <c r="M170" s="124">
        <v>0</v>
      </c>
      <c r="N170" s="124">
        <f t="shared" si="6"/>
        <v>288.89999999999998</v>
      </c>
      <c r="O170" s="126" t="str">
        <f t="shared" si="7"/>
        <v>julio</v>
      </c>
    </row>
    <row r="171" spans="1:15">
      <c r="A171" s="124" t="s">
        <v>370</v>
      </c>
      <c r="B171" s="125">
        <v>43311</v>
      </c>
      <c r="C171" s="124" t="s">
        <v>365</v>
      </c>
      <c r="G171" s="124" t="s">
        <v>353</v>
      </c>
      <c r="H171" s="124" t="s">
        <v>341</v>
      </c>
      <c r="I171" s="124" t="s">
        <v>340</v>
      </c>
      <c r="J171" s="124">
        <v>290</v>
      </c>
      <c r="K171" s="124">
        <v>20.3</v>
      </c>
      <c r="L171" s="124">
        <f t="shared" si="8"/>
        <v>310.3</v>
      </c>
      <c r="M171" s="124">
        <v>310.3</v>
      </c>
      <c r="N171" s="124">
        <f t="shared" si="6"/>
        <v>0</v>
      </c>
      <c r="O171" s="126" t="str">
        <f t="shared" si="7"/>
        <v>julio</v>
      </c>
    </row>
    <row r="172" spans="1:15">
      <c r="A172" s="124" t="s">
        <v>368</v>
      </c>
      <c r="B172" s="125">
        <v>43311</v>
      </c>
      <c r="C172" s="124" t="s">
        <v>363</v>
      </c>
      <c r="G172" s="124" t="s">
        <v>360</v>
      </c>
      <c r="H172" s="124" t="s">
        <v>341</v>
      </c>
      <c r="I172" s="124" t="s">
        <v>340</v>
      </c>
      <c r="J172" s="124">
        <v>1170</v>
      </c>
      <c r="K172" s="124">
        <v>81.900000000000006</v>
      </c>
      <c r="L172" s="124">
        <f t="shared" si="8"/>
        <v>1251.9000000000001</v>
      </c>
      <c r="M172" s="124">
        <v>1201.9000000000001</v>
      </c>
      <c r="N172" s="124">
        <f t="shared" si="6"/>
        <v>50</v>
      </c>
      <c r="O172" s="126" t="str">
        <f t="shared" si="7"/>
        <v>julio</v>
      </c>
    </row>
    <row r="173" spans="1:15">
      <c r="A173" s="124" t="s">
        <v>366</v>
      </c>
      <c r="B173" s="125">
        <v>43311</v>
      </c>
      <c r="C173" s="124" t="s">
        <v>361</v>
      </c>
      <c r="G173" s="124" t="s">
        <v>342</v>
      </c>
      <c r="H173" s="124" t="s">
        <v>341</v>
      </c>
      <c r="I173" s="124" t="s">
        <v>340</v>
      </c>
      <c r="J173" s="124">
        <v>60</v>
      </c>
      <c r="K173" s="124">
        <v>4.2</v>
      </c>
      <c r="L173" s="124">
        <f t="shared" si="8"/>
        <v>64.2</v>
      </c>
      <c r="M173" s="124">
        <v>0</v>
      </c>
      <c r="N173" s="124">
        <f t="shared" si="6"/>
        <v>64.2</v>
      </c>
      <c r="O173" s="126" t="str">
        <f t="shared" si="7"/>
        <v>julio</v>
      </c>
    </row>
    <row r="174" spans="1:15">
      <c r="A174" s="124" t="s">
        <v>364</v>
      </c>
      <c r="B174" s="125">
        <v>43311</v>
      </c>
      <c r="C174" s="124" t="s">
        <v>358</v>
      </c>
      <c r="G174" s="124" t="s">
        <v>342</v>
      </c>
      <c r="H174" s="124" t="s">
        <v>341</v>
      </c>
      <c r="I174" s="124" t="s">
        <v>340</v>
      </c>
      <c r="J174" s="124">
        <v>440</v>
      </c>
      <c r="K174" s="124">
        <v>30.8</v>
      </c>
      <c r="L174" s="124">
        <f t="shared" si="8"/>
        <v>470.8</v>
      </c>
      <c r="M174" s="124">
        <v>0</v>
      </c>
      <c r="N174" s="124">
        <f t="shared" si="6"/>
        <v>470.8</v>
      </c>
      <c r="O174" s="126" t="str">
        <f t="shared" si="7"/>
        <v>julio</v>
      </c>
    </row>
    <row r="175" spans="1:15">
      <c r="A175" s="124" t="s">
        <v>362</v>
      </c>
      <c r="B175" s="125">
        <v>43311</v>
      </c>
      <c r="C175" s="124" t="s">
        <v>356</v>
      </c>
      <c r="G175" s="124" t="s">
        <v>360</v>
      </c>
      <c r="H175" s="124" t="s">
        <v>341</v>
      </c>
      <c r="I175" s="124" t="s">
        <v>340</v>
      </c>
      <c r="J175" s="124">
        <v>560</v>
      </c>
      <c r="K175" s="124">
        <v>39.200000000000003</v>
      </c>
      <c r="L175" s="124">
        <f t="shared" si="8"/>
        <v>599.20000000000005</v>
      </c>
      <c r="M175" s="124">
        <v>360</v>
      </c>
      <c r="N175" s="124">
        <f t="shared" si="6"/>
        <v>239.20000000000005</v>
      </c>
      <c r="O175" s="126" t="str">
        <f t="shared" si="7"/>
        <v>julio</v>
      </c>
    </row>
    <row r="176" spans="1:15">
      <c r="A176" s="124" t="s">
        <v>359</v>
      </c>
      <c r="B176" s="125">
        <v>43311</v>
      </c>
      <c r="C176" s="124" t="s">
        <v>354</v>
      </c>
      <c r="G176" s="124" t="s">
        <v>353</v>
      </c>
      <c r="H176" s="124" t="s">
        <v>341</v>
      </c>
      <c r="I176" s="124" t="s">
        <v>340</v>
      </c>
      <c r="J176" s="124">
        <v>1049</v>
      </c>
      <c r="K176" s="124">
        <v>73.430000000000007</v>
      </c>
      <c r="L176" s="124">
        <f t="shared" si="8"/>
        <v>1122.43</v>
      </c>
      <c r="M176" s="124">
        <v>1122.43</v>
      </c>
      <c r="N176" s="124">
        <f t="shared" si="6"/>
        <v>0</v>
      </c>
      <c r="O176" s="126" t="str">
        <f t="shared" si="7"/>
        <v>julio</v>
      </c>
    </row>
    <row r="177" spans="1:15">
      <c r="A177" s="124" t="s">
        <v>357</v>
      </c>
      <c r="B177" s="125">
        <v>43311</v>
      </c>
      <c r="C177" s="124" t="s">
        <v>351</v>
      </c>
      <c r="G177" s="124" t="s">
        <v>342</v>
      </c>
      <c r="H177" s="124" t="s">
        <v>341</v>
      </c>
      <c r="I177" s="124" t="s">
        <v>340</v>
      </c>
      <c r="J177" s="124">
        <v>135</v>
      </c>
      <c r="K177" s="124">
        <v>9.4499999999999993</v>
      </c>
      <c r="L177" s="124">
        <f t="shared" si="8"/>
        <v>144.44999999999999</v>
      </c>
      <c r="M177" s="124">
        <v>0</v>
      </c>
      <c r="N177" s="124">
        <f t="shared" si="6"/>
        <v>144.44999999999999</v>
      </c>
      <c r="O177" s="126" t="str">
        <f t="shared" si="7"/>
        <v>julio</v>
      </c>
    </row>
    <row r="178" spans="1:15">
      <c r="A178" s="124" t="s">
        <v>355</v>
      </c>
      <c r="B178" s="125">
        <v>43307</v>
      </c>
      <c r="C178" s="124" t="s">
        <v>349</v>
      </c>
      <c r="G178" s="124" t="s">
        <v>353</v>
      </c>
      <c r="H178" s="124" t="s">
        <v>341</v>
      </c>
      <c r="I178" s="124" t="s">
        <v>340</v>
      </c>
      <c r="J178" s="124">
        <v>180</v>
      </c>
      <c r="K178" s="124">
        <v>12.6</v>
      </c>
      <c r="L178" s="124">
        <f t="shared" si="8"/>
        <v>192.6</v>
      </c>
      <c r="M178" s="124">
        <v>192.6</v>
      </c>
      <c r="N178" s="124">
        <f t="shared" si="6"/>
        <v>0</v>
      </c>
      <c r="O178" s="126" t="str">
        <f t="shared" si="7"/>
        <v>julio</v>
      </c>
    </row>
    <row r="179" spans="1:15">
      <c r="A179" s="124" t="s">
        <v>352</v>
      </c>
      <c r="B179" s="125">
        <v>43306</v>
      </c>
      <c r="C179" s="124" t="s">
        <v>347</v>
      </c>
      <c r="G179" s="124" t="s">
        <v>342</v>
      </c>
      <c r="H179" s="124" t="s">
        <v>341</v>
      </c>
      <c r="I179" s="124" t="s">
        <v>340</v>
      </c>
      <c r="J179" s="124">
        <v>30</v>
      </c>
      <c r="K179" s="124">
        <v>2.1</v>
      </c>
      <c r="L179" s="124">
        <f t="shared" si="8"/>
        <v>32.1</v>
      </c>
      <c r="M179" s="124">
        <v>0</v>
      </c>
      <c r="N179" s="124">
        <f t="shared" si="6"/>
        <v>32.1</v>
      </c>
      <c r="O179" s="126" t="str">
        <f t="shared" si="7"/>
        <v>julio</v>
      </c>
    </row>
    <row r="180" spans="1:15">
      <c r="A180" s="124" t="s">
        <v>350</v>
      </c>
      <c r="B180" s="125">
        <v>43306</v>
      </c>
      <c r="C180" s="124" t="s">
        <v>345</v>
      </c>
      <c r="G180" s="124" t="s">
        <v>342</v>
      </c>
      <c r="H180" s="124" t="s">
        <v>341</v>
      </c>
      <c r="I180" s="124" t="s">
        <v>340</v>
      </c>
      <c r="J180" s="124">
        <v>1512</v>
      </c>
      <c r="K180" s="124">
        <v>105.84</v>
      </c>
      <c r="L180" s="124">
        <f t="shared" si="8"/>
        <v>1617.84</v>
      </c>
      <c r="M180" s="124">
        <v>0</v>
      </c>
      <c r="N180" s="124">
        <f t="shared" si="6"/>
        <v>1617.84</v>
      </c>
      <c r="O180" s="126" t="str">
        <f t="shared" si="7"/>
        <v>julio</v>
      </c>
    </row>
    <row r="181" spans="1:15">
      <c r="A181" s="124" t="s">
        <v>348</v>
      </c>
      <c r="B181" s="125">
        <v>43306</v>
      </c>
      <c r="C181" s="124" t="s">
        <v>343</v>
      </c>
      <c r="G181" s="124" t="s">
        <v>342</v>
      </c>
      <c r="H181" s="124" t="s">
        <v>341</v>
      </c>
      <c r="I181" s="124" t="s">
        <v>340</v>
      </c>
      <c r="J181" s="124">
        <v>390</v>
      </c>
      <c r="K181" s="124">
        <v>27.3</v>
      </c>
      <c r="L181" s="124">
        <f t="shared" si="8"/>
        <v>417.3</v>
      </c>
      <c r="M181" s="124">
        <v>0</v>
      </c>
      <c r="N181" s="124">
        <f t="shared" si="6"/>
        <v>417.3</v>
      </c>
      <c r="O181" s="126" t="str">
        <f t="shared" si="7"/>
        <v>julio</v>
      </c>
    </row>
    <row r="182" spans="1:15">
      <c r="A182" s="124" t="s">
        <v>346</v>
      </c>
      <c r="B182" s="125">
        <v>43306</v>
      </c>
      <c r="C182" s="124" t="s">
        <v>387</v>
      </c>
      <c r="G182" s="124" t="s">
        <v>342</v>
      </c>
      <c r="H182" s="124" t="s">
        <v>341</v>
      </c>
      <c r="I182" s="124" t="s">
        <v>340</v>
      </c>
      <c r="J182" s="124">
        <v>90</v>
      </c>
      <c r="K182" s="124">
        <v>6.3</v>
      </c>
      <c r="L182" s="124">
        <f t="shared" si="8"/>
        <v>96.3</v>
      </c>
      <c r="M182" s="124">
        <v>0</v>
      </c>
      <c r="N182" s="124">
        <f t="shared" si="6"/>
        <v>96.3</v>
      </c>
      <c r="O182" s="126" t="str">
        <f t="shared" si="7"/>
        <v>julio</v>
      </c>
    </row>
    <row r="183" spans="1:15">
      <c r="A183" s="124" t="s">
        <v>344</v>
      </c>
      <c r="B183" s="125">
        <v>43305</v>
      </c>
      <c r="C183" s="124" t="s">
        <v>386</v>
      </c>
      <c r="G183" s="124" t="s">
        <v>342</v>
      </c>
      <c r="H183" s="124" t="s">
        <v>341</v>
      </c>
      <c r="I183" s="124" t="s">
        <v>340</v>
      </c>
      <c r="J183" s="124">
        <v>270</v>
      </c>
      <c r="K183" s="124">
        <v>18.899999999999999</v>
      </c>
      <c r="L183" s="124">
        <f t="shared" si="8"/>
        <v>288.89999999999998</v>
      </c>
      <c r="M183" s="124">
        <v>0</v>
      </c>
      <c r="N183" s="124">
        <f t="shared" si="6"/>
        <v>288.89999999999998</v>
      </c>
      <c r="O183" s="126" t="str">
        <f t="shared" si="7"/>
        <v>julio</v>
      </c>
    </row>
    <row r="184" spans="1:15">
      <c r="A184" s="124" t="s">
        <v>370</v>
      </c>
      <c r="B184" s="125">
        <v>43305</v>
      </c>
      <c r="C184" s="124" t="s">
        <v>385</v>
      </c>
      <c r="G184" s="124" t="s">
        <v>353</v>
      </c>
      <c r="H184" s="124" t="s">
        <v>341</v>
      </c>
      <c r="I184" s="124" t="s">
        <v>340</v>
      </c>
      <c r="J184" s="124">
        <v>290</v>
      </c>
      <c r="K184" s="124">
        <v>20.3</v>
      </c>
      <c r="L184" s="124">
        <f t="shared" si="8"/>
        <v>310.3</v>
      </c>
      <c r="M184" s="124">
        <v>310.3</v>
      </c>
      <c r="N184" s="124">
        <f t="shared" si="6"/>
        <v>0</v>
      </c>
      <c r="O184" s="126" t="str">
        <f t="shared" si="7"/>
        <v>julio</v>
      </c>
    </row>
    <row r="185" spans="1:15">
      <c r="A185" s="124" t="s">
        <v>368</v>
      </c>
      <c r="B185" s="125">
        <v>43305</v>
      </c>
      <c r="C185" s="124" t="s">
        <v>384</v>
      </c>
      <c r="G185" s="124" t="s">
        <v>360</v>
      </c>
      <c r="H185" s="124" t="s">
        <v>341</v>
      </c>
      <c r="I185" s="124" t="s">
        <v>340</v>
      </c>
      <c r="J185" s="124">
        <v>1170</v>
      </c>
      <c r="K185" s="124">
        <v>81.900000000000006</v>
      </c>
      <c r="L185" s="124">
        <f t="shared" si="8"/>
        <v>1251.9000000000001</v>
      </c>
      <c r="M185" s="124">
        <v>1201.9000000000001</v>
      </c>
      <c r="N185" s="124">
        <f t="shared" si="6"/>
        <v>50</v>
      </c>
      <c r="O185" s="126" t="str">
        <f t="shared" si="7"/>
        <v>julio</v>
      </c>
    </row>
    <row r="186" spans="1:15">
      <c r="A186" s="124" t="s">
        <v>366</v>
      </c>
      <c r="B186" s="125">
        <v>43343</v>
      </c>
      <c r="C186" s="124" t="s">
        <v>379</v>
      </c>
      <c r="G186" s="124" t="s">
        <v>342</v>
      </c>
      <c r="H186" s="124" t="s">
        <v>341</v>
      </c>
      <c r="I186" s="124" t="s">
        <v>340</v>
      </c>
      <c r="J186" s="124">
        <v>60</v>
      </c>
      <c r="K186" s="124">
        <v>4.2</v>
      </c>
      <c r="L186" s="124">
        <f t="shared" si="8"/>
        <v>64.2</v>
      </c>
      <c r="M186" s="124">
        <v>0</v>
      </c>
      <c r="N186" s="124">
        <f t="shared" si="6"/>
        <v>64.2</v>
      </c>
      <c r="O186" s="126" t="str">
        <f t="shared" si="7"/>
        <v>agosto</v>
      </c>
    </row>
    <row r="187" spans="1:15">
      <c r="A187" s="124" t="s">
        <v>364</v>
      </c>
      <c r="B187" s="125">
        <v>43343</v>
      </c>
      <c r="C187" s="124" t="s">
        <v>378</v>
      </c>
      <c r="G187" s="124" t="s">
        <v>342</v>
      </c>
      <c r="H187" s="124" t="s">
        <v>341</v>
      </c>
      <c r="I187" s="124" t="s">
        <v>340</v>
      </c>
      <c r="J187" s="124">
        <v>440</v>
      </c>
      <c r="K187" s="124">
        <v>30.8</v>
      </c>
      <c r="L187" s="124">
        <f t="shared" si="8"/>
        <v>470.8</v>
      </c>
      <c r="M187" s="124">
        <v>0</v>
      </c>
      <c r="N187" s="124">
        <f t="shared" si="6"/>
        <v>470.8</v>
      </c>
      <c r="O187" s="126" t="str">
        <f t="shared" si="7"/>
        <v>agosto</v>
      </c>
    </row>
    <row r="188" spans="1:15">
      <c r="A188" s="124" t="s">
        <v>362</v>
      </c>
      <c r="B188" s="125">
        <v>43343</v>
      </c>
      <c r="C188" s="124" t="s">
        <v>377</v>
      </c>
      <c r="G188" s="124" t="s">
        <v>360</v>
      </c>
      <c r="H188" s="124" t="s">
        <v>341</v>
      </c>
      <c r="I188" s="124" t="s">
        <v>340</v>
      </c>
      <c r="J188" s="124">
        <v>560</v>
      </c>
      <c r="K188" s="124">
        <v>39.200000000000003</v>
      </c>
      <c r="L188" s="124">
        <f t="shared" si="8"/>
        <v>599.20000000000005</v>
      </c>
      <c r="M188" s="124">
        <v>360</v>
      </c>
      <c r="N188" s="124">
        <f t="shared" si="6"/>
        <v>239.20000000000005</v>
      </c>
      <c r="O188" s="126" t="str">
        <f t="shared" si="7"/>
        <v>agosto</v>
      </c>
    </row>
    <row r="189" spans="1:15">
      <c r="A189" s="124" t="s">
        <v>359</v>
      </c>
      <c r="B189" s="125">
        <v>43343</v>
      </c>
      <c r="C189" s="124" t="s">
        <v>376</v>
      </c>
      <c r="G189" s="124" t="s">
        <v>353</v>
      </c>
      <c r="H189" s="124" t="s">
        <v>341</v>
      </c>
      <c r="I189" s="124" t="s">
        <v>340</v>
      </c>
      <c r="J189" s="124">
        <v>1049</v>
      </c>
      <c r="K189" s="124">
        <v>73.430000000000007</v>
      </c>
      <c r="L189" s="124">
        <f t="shared" si="8"/>
        <v>1122.43</v>
      </c>
      <c r="M189" s="124">
        <v>1122.43</v>
      </c>
      <c r="N189" s="124">
        <f t="shared" si="6"/>
        <v>0</v>
      </c>
      <c r="O189" s="126" t="str">
        <f t="shared" si="7"/>
        <v>agosto</v>
      </c>
    </row>
    <row r="190" spans="1:15">
      <c r="A190" s="124" t="s">
        <v>357</v>
      </c>
      <c r="B190" s="125">
        <v>43342</v>
      </c>
      <c r="C190" s="124" t="s">
        <v>375</v>
      </c>
      <c r="G190" s="124" t="s">
        <v>342</v>
      </c>
      <c r="H190" s="124" t="s">
        <v>341</v>
      </c>
      <c r="I190" s="124" t="s">
        <v>340</v>
      </c>
      <c r="J190" s="124">
        <v>135</v>
      </c>
      <c r="K190" s="124">
        <v>9.4499999999999993</v>
      </c>
      <c r="L190" s="124">
        <f t="shared" si="8"/>
        <v>144.44999999999999</v>
      </c>
      <c r="M190" s="124">
        <v>0</v>
      </c>
      <c r="N190" s="124">
        <f t="shared" si="6"/>
        <v>144.44999999999999</v>
      </c>
      <c r="O190" s="126" t="str">
        <f t="shared" si="7"/>
        <v>agosto</v>
      </c>
    </row>
    <row r="191" spans="1:15">
      <c r="A191" s="124" t="s">
        <v>355</v>
      </c>
      <c r="B191" s="125">
        <v>43338</v>
      </c>
      <c r="C191" s="124" t="s">
        <v>374</v>
      </c>
      <c r="G191" s="124" t="s">
        <v>353</v>
      </c>
      <c r="H191" s="124" t="s">
        <v>341</v>
      </c>
      <c r="I191" s="124" t="s">
        <v>340</v>
      </c>
      <c r="J191" s="124">
        <v>180</v>
      </c>
      <c r="K191" s="124">
        <v>12.6</v>
      </c>
      <c r="L191" s="124">
        <f t="shared" si="8"/>
        <v>192.6</v>
      </c>
      <c r="M191" s="124">
        <v>192.6</v>
      </c>
      <c r="N191" s="124">
        <f t="shared" si="6"/>
        <v>0</v>
      </c>
      <c r="O191" s="126" t="str">
        <f t="shared" si="7"/>
        <v>agosto</v>
      </c>
    </row>
    <row r="192" spans="1:15">
      <c r="A192" s="124" t="s">
        <v>352</v>
      </c>
      <c r="B192" s="125">
        <v>43337</v>
      </c>
      <c r="C192" s="124" t="s">
        <v>373</v>
      </c>
      <c r="G192" s="124" t="s">
        <v>342</v>
      </c>
      <c r="H192" s="124" t="s">
        <v>341</v>
      </c>
      <c r="I192" s="124" t="s">
        <v>340</v>
      </c>
      <c r="J192" s="124">
        <v>30</v>
      </c>
      <c r="K192" s="124">
        <v>2.1</v>
      </c>
      <c r="L192" s="124">
        <f t="shared" si="8"/>
        <v>32.1</v>
      </c>
      <c r="M192" s="124">
        <v>0</v>
      </c>
      <c r="N192" s="124">
        <f t="shared" si="6"/>
        <v>32.1</v>
      </c>
      <c r="O192" s="126" t="str">
        <f t="shared" si="7"/>
        <v>agosto</v>
      </c>
    </row>
    <row r="193" spans="1:15">
      <c r="A193" s="124" t="s">
        <v>350</v>
      </c>
      <c r="B193" s="125">
        <v>43337</v>
      </c>
      <c r="C193" s="124" t="s">
        <v>372</v>
      </c>
      <c r="G193" s="124" t="s">
        <v>342</v>
      </c>
      <c r="H193" s="124" t="s">
        <v>341</v>
      </c>
      <c r="I193" s="124" t="s">
        <v>340</v>
      </c>
      <c r="J193" s="124">
        <v>1512</v>
      </c>
      <c r="K193" s="124">
        <v>105.84</v>
      </c>
      <c r="L193" s="124">
        <f t="shared" si="8"/>
        <v>1617.84</v>
      </c>
      <c r="M193" s="124">
        <v>0</v>
      </c>
      <c r="N193" s="124">
        <f t="shared" si="6"/>
        <v>1617.84</v>
      </c>
      <c r="O193" s="126" t="str">
        <f t="shared" si="7"/>
        <v>agosto</v>
      </c>
    </row>
    <row r="194" spans="1:15">
      <c r="A194" s="124" t="s">
        <v>348</v>
      </c>
      <c r="B194" s="125">
        <v>43337</v>
      </c>
      <c r="C194" s="124" t="s">
        <v>371</v>
      </c>
      <c r="G194" s="124" t="s">
        <v>342</v>
      </c>
      <c r="H194" s="124" t="s">
        <v>341</v>
      </c>
      <c r="I194" s="124" t="s">
        <v>340</v>
      </c>
      <c r="J194" s="124">
        <v>390</v>
      </c>
      <c r="K194" s="124">
        <v>27.3</v>
      </c>
      <c r="L194" s="124">
        <f t="shared" si="8"/>
        <v>417.3</v>
      </c>
      <c r="M194" s="124">
        <v>0</v>
      </c>
      <c r="N194" s="124">
        <f t="shared" ref="N194:N257" si="9">L194-M194</f>
        <v>417.3</v>
      </c>
      <c r="O194" s="126" t="str">
        <f t="shared" ref="O194:O257" si="10">TEXT(B194,"mmmmmmmmmmmmmm")</f>
        <v>agosto</v>
      </c>
    </row>
    <row r="195" spans="1:15">
      <c r="A195" s="124" t="s">
        <v>346</v>
      </c>
      <c r="B195" s="125">
        <v>43337</v>
      </c>
      <c r="C195" s="124" t="s">
        <v>369</v>
      </c>
      <c r="G195" s="124" t="s">
        <v>342</v>
      </c>
      <c r="H195" s="124" t="s">
        <v>341</v>
      </c>
      <c r="I195" s="124" t="s">
        <v>340</v>
      </c>
      <c r="J195" s="124">
        <v>90</v>
      </c>
      <c r="K195" s="124">
        <v>6.3</v>
      </c>
      <c r="L195" s="124">
        <f t="shared" ref="L195:L258" si="11">J195+K195</f>
        <v>96.3</v>
      </c>
      <c r="M195" s="124">
        <v>0</v>
      </c>
      <c r="N195" s="124">
        <f t="shared" si="9"/>
        <v>96.3</v>
      </c>
      <c r="O195" s="126" t="str">
        <f t="shared" si="10"/>
        <v>agosto</v>
      </c>
    </row>
    <row r="196" spans="1:15">
      <c r="A196" s="124" t="s">
        <v>344</v>
      </c>
      <c r="B196" s="125">
        <v>43336</v>
      </c>
      <c r="C196" s="124" t="s">
        <v>367</v>
      </c>
      <c r="G196" s="124" t="s">
        <v>342</v>
      </c>
      <c r="H196" s="124" t="s">
        <v>341</v>
      </c>
      <c r="I196" s="124" t="s">
        <v>340</v>
      </c>
      <c r="J196" s="124">
        <v>270</v>
      </c>
      <c r="K196" s="124">
        <v>18.899999999999999</v>
      </c>
      <c r="L196" s="124">
        <f t="shared" si="11"/>
        <v>288.89999999999998</v>
      </c>
      <c r="M196" s="124">
        <v>0</v>
      </c>
      <c r="N196" s="124">
        <f t="shared" si="9"/>
        <v>288.89999999999998</v>
      </c>
      <c r="O196" s="126" t="str">
        <f t="shared" si="10"/>
        <v>agosto</v>
      </c>
    </row>
    <row r="197" spans="1:15">
      <c r="A197" s="124" t="s">
        <v>370</v>
      </c>
      <c r="B197" s="125">
        <v>43342</v>
      </c>
      <c r="C197" s="124" t="s">
        <v>365</v>
      </c>
      <c r="G197" s="124" t="s">
        <v>353</v>
      </c>
      <c r="H197" s="124" t="s">
        <v>341</v>
      </c>
      <c r="I197" s="124" t="s">
        <v>340</v>
      </c>
      <c r="J197" s="124">
        <v>290</v>
      </c>
      <c r="K197" s="124">
        <v>20.3</v>
      </c>
      <c r="L197" s="124">
        <f t="shared" si="11"/>
        <v>310.3</v>
      </c>
      <c r="M197" s="124">
        <v>310.3</v>
      </c>
      <c r="N197" s="124">
        <f t="shared" si="9"/>
        <v>0</v>
      </c>
      <c r="O197" s="126" t="str">
        <f t="shared" si="10"/>
        <v>agosto</v>
      </c>
    </row>
    <row r="198" spans="1:15">
      <c r="A198" s="124" t="s">
        <v>368</v>
      </c>
      <c r="B198" s="125">
        <v>43342</v>
      </c>
      <c r="C198" s="124" t="s">
        <v>363</v>
      </c>
      <c r="G198" s="124" t="s">
        <v>360</v>
      </c>
      <c r="H198" s="124" t="s">
        <v>341</v>
      </c>
      <c r="I198" s="124" t="s">
        <v>340</v>
      </c>
      <c r="J198" s="124">
        <v>1170</v>
      </c>
      <c r="K198" s="124">
        <v>81.900000000000006</v>
      </c>
      <c r="L198" s="124">
        <f t="shared" si="11"/>
        <v>1251.9000000000001</v>
      </c>
      <c r="M198" s="124">
        <v>1201.9000000000001</v>
      </c>
      <c r="N198" s="124">
        <f t="shared" si="9"/>
        <v>50</v>
      </c>
      <c r="O198" s="126" t="str">
        <f t="shared" si="10"/>
        <v>agosto</v>
      </c>
    </row>
    <row r="199" spans="1:15">
      <c r="A199" s="124" t="s">
        <v>366</v>
      </c>
      <c r="B199" s="125">
        <v>43342</v>
      </c>
      <c r="C199" s="124" t="s">
        <v>361</v>
      </c>
      <c r="G199" s="124" t="s">
        <v>342</v>
      </c>
      <c r="H199" s="124" t="s">
        <v>341</v>
      </c>
      <c r="I199" s="124" t="s">
        <v>340</v>
      </c>
      <c r="J199" s="124">
        <v>60</v>
      </c>
      <c r="K199" s="124">
        <v>4.2</v>
      </c>
      <c r="L199" s="124">
        <f t="shared" si="11"/>
        <v>64.2</v>
      </c>
      <c r="M199" s="124">
        <v>0</v>
      </c>
      <c r="N199" s="124">
        <f t="shared" si="9"/>
        <v>64.2</v>
      </c>
      <c r="O199" s="126" t="str">
        <f t="shared" si="10"/>
        <v>agosto</v>
      </c>
    </row>
    <row r="200" spans="1:15">
      <c r="A200" s="124" t="s">
        <v>364</v>
      </c>
      <c r="B200" s="125">
        <v>43373</v>
      </c>
      <c r="C200" s="124" t="s">
        <v>379</v>
      </c>
      <c r="G200" s="124" t="s">
        <v>342</v>
      </c>
      <c r="H200" s="124" t="s">
        <v>341</v>
      </c>
      <c r="I200" s="124" t="s">
        <v>340</v>
      </c>
      <c r="J200" s="124">
        <v>440</v>
      </c>
      <c r="K200" s="124">
        <v>30.8</v>
      </c>
      <c r="L200" s="124">
        <f t="shared" si="11"/>
        <v>470.8</v>
      </c>
      <c r="M200" s="124">
        <v>0</v>
      </c>
      <c r="N200" s="124">
        <f t="shared" si="9"/>
        <v>470.8</v>
      </c>
      <c r="O200" s="126" t="str">
        <f t="shared" si="10"/>
        <v>septiembre</v>
      </c>
    </row>
    <row r="201" spans="1:15">
      <c r="A201" s="124" t="s">
        <v>362</v>
      </c>
      <c r="B201" s="125">
        <v>43373</v>
      </c>
      <c r="C201" s="124" t="s">
        <v>378</v>
      </c>
      <c r="G201" s="124" t="s">
        <v>360</v>
      </c>
      <c r="H201" s="124" t="s">
        <v>341</v>
      </c>
      <c r="I201" s="124" t="s">
        <v>340</v>
      </c>
      <c r="J201" s="124">
        <v>560</v>
      </c>
      <c r="K201" s="124">
        <v>39.200000000000003</v>
      </c>
      <c r="L201" s="124">
        <f t="shared" si="11"/>
        <v>599.20000000000005</v>
      </c>
      <c r="M201" s="124">
        <v>360</v>
      </c>
      <c r="N201" s="124">
        <f t="shared" si="9"/>
        <v>239.20000000000005</v>
      </c>
      <c r="O201" s="126" t="str">
        <f t="shared" si="10"/>
        <v>septiembre</v>
      </c>
    </row>
    <row r="202" spans="1:15">
      <c r="A202" s="124" t="s">
        <v>359</v>
      </c>
      <c r="B202" s="125">
        <v>43373</v>
      </c>
      <c r="C202" s="124" t="s">
        <v>377</v>
      </c>
      <c r="G202" s="124" t="s">
        <v>353</v>
      </c>
      <c r="H202" s="124" t="s">
        <v>341</v>
      </c>
      <c r="I202" s="124" t="s">
        <v>340</v>
      </c>
      <c r="J202" s="124">
        <v>1049</v>
      </c>
      <c r="K202" s="124">
        <v>73.430000000000007</v>
      </c>
      <c r="L202" s="124">
        <f t="shared" si="11"/>
        <v>1122.43</v>
      </c>
      <c r="M202" s="124">
        <v>1122.43</v>
      </c>
      <c r="N202" s="124">
        <f t="shared" si="9"/>
        <v>0</v>
      </c>
      <c r="O202" s="126" t="str">
        <f t="shared" si="10"/>
        <v>septiembre</v>
      </c>
    </row>
    <row r="203" spans="1:15">
      <c r="A203" s="124" t="s">
        <v>357</v>
      </c>
      <c r="B203" s="125">
        <v>43373</v>
      </c>
      <c r="C203" s="124" t="s">
        <v>376</v>
      </c>
      <c r="G203" s="124" t="s">
        <v>342</v>
      </c>
      <c r="H203" s="124" t="s">
        <v>341</v>
      </c>
      <c r="I203" s="124" t="s">
        <v>340</v>
      </c>
      <c r="J203" s="124">
        <v>135</v>
      </c>
      <c r="K203" s="124">
        <v>9.4499999999999993</v>
      </c>
      <c r="L203" s="124">
        <f t="shared" si="11"/>
        <v>144.44999999999999</v>
      </c>
      <c r="M203" s="124">
        <v>0</v>
      </c>
      <c r="N203" s="124">
        <f t="shared" si="9"/>
        <v>144.44999999999999</v>
      </c>
      <c r="O203" s="126" t="str">
        <f t="shared" si="10"/>
        <v>septiembre</v>
      </c>
    </row>
    <row r="204" spans="1:15">
      <c r="A204" s="124" t="s">
        <v>355</v>
      </c>
      <c r="B204" s="125">
        <v>43369</v>
      </c>
      <c r="C204" s="124" t="s">
        <v>375</v>
      </c>
      <c r="G204" s="124" t="s">
        <v>353</v>
      </c>
      <c r="H204" s="124" t="s">
        <v>341</v>
      </c>
      <c r="I204" s="124" t="s">
        <v>340</v>
      </c>
      <c r="J204" s="124">
        <v>180</v>
      </c>
      <c r="K204" s="124">
        <v>12.6</v>
      </c>
      <c r="L204" s="124">
        <f t="shared" si="11"/>
        <v>192.6</v>
      </c>
      <c r="M204" s="124">
        <v>192.6</v>
      </c>
      <c r="N204" s="124">
        <f t="shared" si="9"/>
        <v>0</v>
      </c>
      <c r="O204" s="126" t="str">
        <f t="shared" si="10"/>
        <v>septiembre</v>
      </c>
    </row>
    <row r="205" spans="1:15">
      <c r="A205" s="124" t="s">
        <v>352</v>
      </c>
      <c r="B205" s="125">
        <v>43368</v>
      </c>
      <c r="C205" s="124" t="s">
        <v>374</v>
      </c>
      <c r="G205" s="124" t="s">
        <v>342</v>
      </c>
      <c r="H205" s="124" t="s">
        <v>341</v>
      </c>
      <c r="I205" s="124" t="s">
        <v>340</v>
      </c>
      <c r="J205" s="124">
        <v>30</v>
      </c>
      <c r="K205" s="124">
        <v>2.1</v>
      </c>
      <c r="L205" s="124">
        <f t="shared" si="11"/>
        <v>32.1</v>
      </c>
      <c r="M205" s="124">
        <v>0</v>
      </c>
      <c r="N205" s="124">
        <f t="shared" si="9"/>
        <v>32.1</v>
      </c>
      <c r="O205" s="126" t="str">
        <f t="shared" si="10"/>
        <v>septiembre</v>
      </c>
    </row>
    <row r="206" spans="1:15">
      <c r="A206" s="124" t="s">
        <v>350</v>
      </c>
      <c r="B206" s="125">
        <v>43368</v>
      </c>
      <c r="C206" s="124" t="s">
        <v>373</v>
      </c>
      <c r="G206" s="124" t="s">
        <v>342</v>
      </c>
      <c r="H206" s="124" t="s">
        <v>341</v>
      </c>
      <c r="I206" s="124" t="s">
        <v>340</v>
      </c>
      <c r="J206" s="124">
        <v>1512</v>
      </c>
      <c r="K206" s="124">
        <v>105.84</v>
      </c>
      <c r="L206" s="124">
        <f t="shared" si="11"/>
        <v>1617.84</v>
      </c>
      <c r="M206" s="124">
        <v>0</v>
      </c>
      <c r="N206" s="124">
        <f t="shared" si="9"/>
        <v>1617.84</v>
      </c>
      <c r="O206" s="126" t="str">
        <f t="shared" si="10"/>
        <v>septiembre</v>
      </c>
    </row>
    <row r="207" spans="1:15">
      <c r="A207" s="124" t="s">
        <v>348</v>
      </c>
      <c r="B207" s="125">
        <v>43368</v>
      </c>
      <c r="C207" s="124" t="s">
        <v>372</v>
      </c>
      <c r="G207" s="124" t="s">
        <v>342</v>
      </c>
      <c r="H207" s="124" t="s">
        <v>341</v>
      </c>
      <c r="I207" s="124" t="s">
        <v>340</v>
      </c>
      <c r="J207" s="124">
        <v>390</v>
      </c>
      <c r="K207" s="124">
        <v>27.3</v>
      </c>
      <c r="L207" s="124">
        <f t="shared" si="11"/>
        <v>417.3</v>
      </c>
      <c r="M207" s="124">
        <v>0</v>
      </c>
      <c r="N207" s="124">
        <f t="shared" si="9"/>
        <v>417.3</v>
      </c>
      <c r="O207" s="126" t="str">
        <f t="shared" si="10"/>
        <v>septiembre</v>
      </c>
    </row>
    <row r="208" spans="1:15">
      <c r="A208" s="124" t="s">
        <v>346</v>
      </c>
      <c r="B208" s="125">
        <v>43368</v>
      </c>
      <c r="C208" s="124" t="s">
        <v>371</v>
      </c>
      <c r="G208" s="124" t="s">
        <v>342</v>
      </c>
      <c r="H208" s="124" t="s">
        <v>341</v>
      </c>
      <c r="I208" s="124" t="s">
        <v>340</v>
      </c>
      <c r="J208" s="124">
        <v>90</v>
      </c>
      <c r="K208" s="124">
        <v>6.3</v>
      </c>
      <c r="L208" s="124">
        <f t="shared" si="11"/>
        <v>96.3</v>
      </c>
      <c r="M208" s="124">
        <v>0</v>
      </c>
      <c r="N208" s="124">
        <f t="shared" si="9"/>
        <v>96.3</v>
      </c>
      <c r="O208" s="126" t="str">
        <f t="shared" si="10"/>
        <v>septiembre</v>
      </c>
    </row>
    <row r="209" spans="1:15">
      <c r="A209" s="124" t="s">
        <v>344</v>
      </c>
      <c r="B209" s="125">
        <v>43367</v>
      </c>
      <c r="C209" s="124" t="s">
        <v>369</v>
      </c>
      <c r="G209" s="124" t="s">
        <v>342</v>
      </c>
      <c r="H209" s="124" t="s">
        <v>341</v>
      </c>
      <c r="I209" s="124" t="s">
        <v>340</v>
      </c>
      <c r="J209" s="124">
        <v>270</v>
      </c>
      <c r="K209" s="124">
        <v>18.899999999999999</v>
      </c>
      <c r="L209" s="124">
        <f t="shared" si="11"/>
        <v>288.89999999999998</v>
      </c>
      <c r="M209" s="124">
        <v>0</v>
      </c>
      <c r="N209" s="124">
        <f t="shared" si="9"/>
        <v>288.89999999999998</v>
      </c>
      <c r="O209" s="126" t="str">
        <f t="shared" si="10"/>
        <v>septiembre</v>
      </c>
    </row>
    <row r="210" spans="1:15">
      <c r="A210" s="124" t="s">
        <v>370</v>
      </c>
      <c r="B210" s="125">
        <v>43367</v>
      </c>
      <c r="C210" s="124" t="s">
        <v>367</v>
      </c>
      <c r="G210" s="124" t="s">
        <v>353</v>
      </c>
      <c r="H210" s="124" t="s">
        <v>341</v>
      </c>
      <c r="I210" s="124" t="s">
        <v>340</v>
      </c>
      <c r="J210" s="124">
        <v>290</v>
      </c>
      <c r="K210" s="124">
        <v>20.3</v>
      </c>
      <c r="L210" s="124">
        <f t="shared" si="11"/>
        <v>310.3</v>
      </c>
      <c r="M210" s="124">
        <v>310.3</v>
      </c>
      <c r="N210" s="124">
        <f t="shared" si="9"/>
        <v>0</v>
      </c>
      <c r="O210" s="126" t="str">
        <f t="shared" si="10"/>
        <v>septiembre</v>
      </c>
    </row>
    <row r="211" spans="1:15">
      <c r="A211" s="124" t="s">
        <v>368</v>
      </c>
      <c r="B211" s="125">
        <v>43367</v>
      </c>
      <c r="C211" s="124" t="s">
        <v>365</v>
      </c>
      <c r="G211" s="124" t="s">
        <v>360</v>
      </c>
      <c r="H211" s="124" t="s">
        <v>341</v>
      </c>
      <c r="I211" s="124" t="s">
        <v>340</v>
      </c>
      <c r="J211" s="124">
        <v>1170</v>
      </c>
      <c r="K211" s="124">
        <v>81.900000000000006</v>
      </c>
      <c r="L211" s="124">
        <f t="shared" si="11"/>
        <v>1251.9000000000001</v>
      </c>
      <c r="M211" s="124">
        <v>1201.9000000000001</v>
      </c>
      <c r="N211" s="124">
        <f t="shared" si="9"/>
        <v>50</v>
      </c>
      <c r="O211" s="126" t="str">
        <f t="shared" si="10"/>
        <v>septiembre</v>
      </c>
    </row>
    <row r="212" spans="1:15">
      <c r="A212" s="124" t="s">
        <v>366</v>
      </c>
      <c r="B212" s="125">
        <v>43367</v>
      </c>
      <c r="C212" s="124" t="s">
        <v>363</v>
      </c>
      <c r="G212" s="124" t="s">
        <v>342</v>
      </c>
      <c r="H212" s="124" t="s">
        <v>341</v>
      </c>
      <c r="I212" s="124" t="s">
        <v>340</v>
      </c>
      <c r="J212" s="124">
        <v>60</v>
      </c>
      <c r="K212" s="124">
        <v>4.2</v>
      </c>
      <c r="L212" s="124">
        <f t="shared" si="11"/>
        <v>64.2</v>
      </c>
      <c r="M212" s="124">
        <v>0</v>
      </c>
      <c r="N212" s="124">
        <f t="shared" si="9"/>
        <v>64.2</v>
      </c>
      <c r="O212" s="126" t="str">
        <f t="shared" si="10"/>
        <v>septiembre</v>
      </c>
    </row>
    <row r="213" spans="1:15">
      <c r="A213" s="124" t="s">
        <v>364</v>
      </c>
      <c r="B213" s="125">
        <v>43367</v>
      </c>
      <c r="C213" s="124" t="s">
        <v>361</v>
      </c>
      <c r="G213" s="124" t="s">
        <v>342</v>
      </c>
      <c r="H213" s="124" t="s">
        <v>341</v>
      </c>
      <c r="I213" s="124" t="s">
        <v>340</v>
      </c>
      <c r="J213" s="124">
        <v>440</v>
      </c>
      <c r="K213" s="124">
        <v>30.8</v>
      </c>
      <c r="L213" s="124">
        <f t="shared" si="11"/>
        <v>470.8</v>
      </c>
      <c r="M213" s="124">
        <v>0</v>
      </c>
      <c r="N213" s="124">
        <f t="shared" si="9"/>
        <v>470.8</v>
      </c>
      <c r="O213" s="126" t="str">
        <f t="shared" si="10"/>
        <v>septiembre</v>
      </c>
    </row>
    <row r="214" spans="1:15">
      <c r="A214" s="124" t="s">
        <v>362</v>
      </c>
      <c r="B214" s="125">
        <v>43367</v>
      </c>
      <c r="C214" s="124" t="s">
        <v>358</v>
      </c>
      <c r="G214" s="124" t="s">
        <v>360</v>
      </c>
      <c r="H214" s="124" t="s">
        <v>341</v>
      </c>
      <c r="I214" s="124" t="s">
        <v>340</v>
      </c>
      <c r="J214" s="124">
        <v>560</v>
      </c>
      <c r="K214" s="124">
        <v>39.200000000000003</v>
      </c>
      <c r="L214" s="124">
        <f t="shared" si="11"/>
        <v>599.20000000000005</v>
      </c>
      <c r="M214" s="124">
        <v>360</v>
      </c>
      <c r="N214" s="124">
        <f t="shared" si="9"/>
        <v>239.20000000000005</v>
      </c>
      <c r="O214" s="126" t="str">
        <f t="shared" si="10"/>
        <v>septiembre</v>
      </c>
    </row>
    <row r="215" spans="1:15">
      <c r="A215" s="124" t="s">
        <v>359</v>
      </c>
      <c r="B215" s="125">
        <v>43367</v>
      </c>
      <c r="C215" s="124" t="s">
        <v>356</v>
      </c>
      <c r="G215" s="124" t="s">
        <v>353</v>
      </c>
      <c r="H215" s="124" t="s">
        <v>341</v>
      </c>
      <c r="I215" s="124" t="s">
        <v>340</v>
      </c>
      <c r="J215" s="124">
        <v>1049</v>
      </c>
      <c r="K215" s="124">
        <v>73.430000000000007</v>
      </c>
      <c r="L215" s="124">
        <f t="shared" si="11"/>
        <v>1122.43</v>
      </c>
      <c r="M215" s="124">
        <v>1122.43</v>
      </c>
      <c r="N215" s="124">
        <f t="shared" si="9"/>
        <v>0</v>
      </c>
      <c r="O215" s="126" t="str">
        <f t="shared" si="10"/>
        <v>septiembre</v>
      </c>
    </row>
    <row r="216" spans="1:15">
      <c r="A216" s="124" t="s">
        <v>357</v>
      </c>
      <c r="B216" s="125">
        <v>43373</v>
      </c>
      <c r="C216" s="124" t="s">
        <v>354</v>
      </c>
      <c r="G216" s="124" t="s">
        <v>342</v>
      </c>
      <c r="H216" s="124" t="s">
        <v>341</v>
      </c>
      <c r="I216" s="124" t="s">
        <v>340</v>
      </c>
      <c r="J216" s="124">
        <v>135</v>
      </c>
      <c r="K216" s="124">
        <v>9.4499999999999993</v>
      </c>
      <c r="L216" s="124">
        <f t="shared" si="11"/>
        <v>144.44999999999999</v>
      </c>
      <c r="M216" s="124">
        <v>0</v>
      </c>
      <c r="N216" s="124">
        <f t="shared" si="9"/>
        <v>144.44999999999999</v>
      </c>
      <c r="O216" s="126" t="str">
        <f t="shared" si="10"/>
        <v>septiembre</v>
      </c>
    </row>
    <row r="217" spans="1:15">
      <c r="A217" s="124" t="s">
        <v>355</v>
      </c>
      <c r="B217" s="125">
        <v>43369</v>
      </c>
      <c r="C217" s="124" t="s">
        <v>351</v>
      </c>
      <c r="G217" s="124" t="s">
        <v>353</v>
      </c>
      <c r="H217" s="124" t="s">
        <v>341</v>
      </c>
      <c r="I217" s="124" t="s">
        <v>340</v>
      </c>
      <c r="J217" s="124">
        <v>180</v>
      </c>
      <c r="K217" s="124">
        <v>12.6</v>
      </c>
      <c r="L217" s="124">
        <f t="shared" si="11"/>
        <v>192.6</v>
      </c>
      <c r="M217" s="124">
        <v>192.6</v>
      </c>
      <c r="N217" s="124">
        <f t="shared" si="9"/>
        <v>0</v>
      </c>
      <c r="O217" s="126" t="str">
        <f t="shared" si="10"/>
        <v>septiembre</v>
      </c>
    </row>
    <row r="218" spans="1:15">
      <c r="A218" s="124" t="s">
        <v>352</v>
      </c>
      <c r="B218" s="125">
        <v>43368</v>
      </c>
      <c r="C218" s="124" t="s">
        <v>349</v>
      </c>
      <c r="G218" s="124" t="s">
        <v>342</v>
      </c>
      <c r="H218" s="124" t="s">
        <v>341</v>
      </c>
      <c r="I218" s="124" t="s">
        <v>340</v>
      </c>
      <c r="J218" s="124">
        <v>30</v>
      </c>
      <c r="K218" s="124">
        <v>2.1</v>
      </c>
      <c r="L218" s="124">
        <f t="shared" si="11"/>
        <v>32.1</v>
      </c>
      <c r="M218" s="124">
        <v>0</v>
      </c>
      <c r="N218" s="124">
        <f t="shared" si="9"/>
        <v>32.1</v>
      </c>
      <c r="O218" s="126" t="str">
        <f t="shared" si="10"/>
        <v>septiembre</v>
      </c>
    </row>
    <row r="219" spans="1:15">
      <c r="A219" s="124" t="s">
        <v>350</v>
      </c>
      <c r="B219" s="125">
        <v>43368</v>
      </c>
      <c r="C219" s="124" t="s">
        <v>347</v>
      </c>
      <c r="G219" s="124" t="s">
        <v>342</v>
      </c>
      <c r="H219" s="124" t="s">
        <v>341</v>
      </c>
      <c r="I219" s="124" t="s">
        <v>340</v>
      </c>
      <c r="J219" s="124">
        <v>1512</v>
      </c>
      <c r="K219" s="124">
        <v>105.84</v>
      </c>
      <c r="L219" s="124">
        <f t="shared" si="11"/>
        <v>1617.84</v>
      </c>
      <c r="M219" s="124">
        <v>0</v>
      </c>
      <c r="N219" s="124">
        <f t="shared" si="9"/>
        <v>1617.84</v>
      </c>
      <c r="O219" s="126" t="str">
        <f t="shared" si="10"/>
        <v>septiembre</v>
      </c>
    </row>
    <row r="220" spans="1:15">
      <c r="A220" s="124" t="s">
        <v>348</v>
      </c>
      <c r="B220" s="125">
        <v>43368</v>
      </c>
      <c r="C220" s="124" t="s">
        <v>345</v>
      </c>
      <c r="G220" s="124" t="s">
        <v>342</v>
      </c>
      <c r="H220" s="124" t="s">
        <v>341</v>
      </c>
      <c r="I220" s="124" t="s">
        <v>340</v>
      </c>
      <c r="J220" s="124">
        <v>390</v>
      </c>
      <c r="K220" s="124">
        <v>27.3</v>
      </c>
      <c r="L220" s="124">
        <f t="shared" si="11"/>
        <v>417.3</v>
      </c>
      <c r="M220" s="124">
        <v>0</v>
      </c>
      <c r="N220" s="124">
        <f t="shared" si="9"/>
        <v>417.3</v>
      </c>
      <c r="O220" s="126" t="str">
        <f t="shared" si="10"/>
        <v>septiembre</v>
      </c>
    </row>
    <row r="221" spans="1:15">
      <c r="A221" s="124" t="s">
        <v>346</v>
      </c>
      <c r="B221" s="125">
        <v>43368</v>
      </c>
      <c r="C221" s="124" t="s">
        <v>343</v>
      </c>
      <c r="G221" s="124" t="s">
        <v>342</v>
      </c>
      <c r="H221" s="124" t="s">
        <v>341</v>
      </c>
      <c r="I221" s="124" t="s">
        <v>340</v>
      </c>
      <c r="J221" s="124">
        <v>90</v>
      </c>
      <c r="K221" s="124">
        <v>6.3</v>
      </c>
      <c r="L221" s="124">
        <f t="shared" si="11"/>
        <v>96.3</v>
      </c>
      <c r="M221" s="124">
        <v>0</v>
      </c>
      <c r="N221" s="124">
        <f t="shared" si="9"/>
        <v>96.3</v>
      </c>
      <c r="O221" s="126" t="str">
        <f t="shared" si="10"/>
        <v>septiembre</v>
      </c>
    </row>
    <row r="222" spans="1:15">
      <c r="A222" s="124" t="s">
        <v>344</v>
      </c>
      <c r="B222" s="125">
        <v>43367</v>
      </c>
      <c r="C222" s="124" t="s">
        <v>387</v>
      </c>
      <c r="G222" s="124" t="s">
        <v>342</v>
      </c>
      <c r="H222" s="124" t="s">
        <v>341</v>
      </c>
      <c r="I222" s="124" t="s">
        <v>340</v>
      </c>
      <c r="J222" s="124">
        <v>270</v>
      </c>
      <c r="K222" s="124">
        <v>18.899999999999999</v>
      </c>
      <c r="L222" s="124">
        <f t="shared" si="11"/>
        <v>288.89999999999998</v>
      </c>
      <c r="M222" s="124">
        <v>0</v>
      </c>
      <c r="N222" s="124">
        <f t="shared" si="9"/>
        <v>288.89999999999998</v>
      </c>
      <c r="O222" s="126" t="str">
        <f t="shared" si="10"/>
        <v>septiembre</v>
      </c>
    </row>
    <row r="223" spans="1:15">
      <c r="A223" s="124" t="s">
        <v>370</v>
      </c>
      <c r="B223" s="125">
        <v>43373</v>
      </c>
      <c r="C223" s="124" t="s">
        <v>386</v>
      </c>
      <c r="G223" s="124" t="s">
        <v>353</v>
      </c>
      <c r="H223" s="124" t="s">
        <v>341</v>
      </c>
      <c r="I223" s="124" t="s">
        <v>340</v>
      </c>
      <c r="J223" s="124">
        <v>290</v>
      </c>
      <c r="K223" s="124">
        <v>20.3</v>
      </c>
      <c r="L223" s="124">
        <f t="shared" si="11"/>
        <v>310.3</v>
      </c>
      <c r="M223" s="124">
        <v>310.3</v>
      </c>
      <c r="N223" s="124">
        <f t="shared" si="9"/>
        <v>0</v>
      </c>
      <c r="O223" s="126" t="str">
        <f t="shared" si="10"/>
        <v>septiembre</v>
      </c>
    </row>
    <row r="224" spans="1:15">
      <c r="A224" s="124" t="s">
        <v>368</v>
      </c>
      <c r="B224" s="125">
        <v>43373</v>
      </c>
      <c r="C224" s="124" t="s">
        <v>385</v>
      </c>
      <c r="G224" s="124" t="s">
        <v>360</v>
      </c>
      <c r="H224" s="124" t="s">
        <v>341</v>
      </c>
      <c r="I224" s="124" t="s">
        <v>340</v>
      </c>
      <c r="J224" s="124">
        <v>1170</v>
      </c>
      <c r="K224" s="124">
        <v>81.900000000000006</v>
      </c>
      <c r="L224" s="124">
        <f t="shared" si="11"/>
        <v>1251.9000000000001</v>
      </c>
      <c r="M224" s="124">
        <v>1201.9000000000001</v>
      </c>
      <c r="N224" s="124">
        <f t="shared" si="9"/>
        <v>50</v>
      </c>
      <c r="O224" s="126" t="str">
        <f t="shared" si="10"/>
        <v>septiembre</v>
      </c>
    </row>
    <row r="225" spans="1:15">
      <c r="A225" s="124" t="s">
        <v>366</v>
      </c>
      <c r="B225" s="125">
        <v>43373</v>
      </c>
      <c r="C225" s="124" t="s">
        <v>384</v>
      </c>
      <c r="G225" s="124" t="s">
        <v>342</v>
      </c>
      <c r="H225" s="124" t="s">
        <v>341</v>
      </c>
      <c r="I225" s="124" t="s">
        <v>340</v>
      </c>
      <c r="J225" s="124">
        <v>60</v>
      </c>
      <c r="K225" s="124">
        <v>4.2</v>
      </c>
      <c r="L225" s="124">
        <f t="shared" si="11"/>
        <v>64.2</v>
      </c>
      <c r="M225" s="124">
        <v>0</v>
      </c>
      <c r="N225" s="124">
        <f t="shared" si="9"/>
        <v>64.2</v>
      </c>
      <c r="O225" s="126" t="str">
        <f t="shared" si="10"/>
        <v>septiembre</v>
      </c>
    </row>
    <row r="226" spans="1:15">
      <c r="A226" s="124" t="s">
        <v>364</v>
      </c>
      <c r="B226" s="125">
        <v>43373</v>
      </c>
      <c r="C226" s="124" t="s">
        <v>383</v>
      </c>
      <c r="G226" s="124" t="s">
        <v>342</v>
      </c>
      <c r="H226" s="124" t="s">
        <v>341</v>
      </c>
      <c r="I226" s="124" t="s">
        <v>340</v>
      </c>
      <c r="J226" s="124">
        <v>440</v>
      </c>
      <c r="K226" s="124">
        <v>30.8</v>
      </c>
      <c r="L226" s="124">
        <f t="shared" si="11"/>
        <v>470.8</v>
      </c>
      <c r="M226" s="124">
        <v>0</v>
      </c>
      <c r="N226" s="124">
        <f t="shared" si="9"/>
        <v>470.8</v>
      </c>
      <c r="O226" s="126" t="str">
        <f t="shared" si="10"/>
        <v>septiembre</v>
      </c>
    </row>
    <row r="227" spans="1:15">
      <c r="A227" s="124" t="s">
        <v>362</v>
      </c>
      <c r="B227" s="125">
        <v>43373</v>
      </c>
      <c r="C227" s="124" t="s">
        <v>382</v>
      </c>
      <c r="G227" s="124" t="s">
        <v>360</v>
      </c>
      <c r="H227" s="124" t="s">
        <v>341</v>
      </c>
      <c r="I227" s="124" t="s">
        <v>340</v>
      </c>
      <c r="J227" s="124">
        <v>560</v>
      </c>
      <c r="K227" s="124">
        <v>39.200000000000003</v>
      </c>
      <c r="L227" s="124">
        <f t="shared" si="11"/>
        <v>599.20000000000005</v>
      </c>
      <c r="M227" s="124">
        <v>360</v>
      </c>
      <c r="N227" s="124">
        <f t="shared" si="9"/>
        <v>239.20000000000005</v>
      </c>
      <c r="O227" s="126" t="str">
        <f t="shared" si="10"/>
        <v>septiembre</v>
      </c>
    </row>
    <row r="228" spans="1:15">
      <c r="A228" s="124" t="s">
        <v>359</v>
      </c>
      <c r="B228" s="125">
        <v>43373</v>
      </c>
      <c r="C228" s="124" t="s">
        <v>381</v>
      </c>
      <c r="G228" s="124" t="s">
        <v>353</v>
      </c>
      <c r="H228" s="124" t="s">
        <v>341</v>
      </c>
      <c r="I228" s="124" t="s">
        <v>340</v>
      </c>
      <c r="J228" s="124">
        <v>1049</v>
      </c>
      <c r="K228" s="124">
        <v>73.430000000000007</v>
      </c>
      <c r="L228" s="124">
        <f t="shared" si="11"/>
        <v>1122.43</v>
      </c>
      <c r="M228" s="124">
        <v>1122.43</v>
      </c>
      <c r="N228" s="124">
        <f t="shared" si="9"/>
        <v>0</v>
      </c>
      <c r="O228" s="126" t="str">
        <f t="shared" si="10"/>
        <v>septiembre</v>
      </c>
    </row>
    <row r="229" spans="1:15">
      <c r="A229" s="124" t="s">
        <v>357</v>
      </c>
      <c r="B229" s="125">
        <v>43373</v>
      </c>
      <c r="C229" s="124" t="s">
        <v>380</v>
      </c>
      <c r="G229" s="124" t="s">
        <v>342</v>
      </c>
      <c r="H229" s="124" t="s">
        <v>341</v>
      </c>
      <c r="I229" s="124" t="s">
        <v>340</v>
      </c>
      <c r="J229" s="124">
        <v>135</v>
      </c>
      <c r="K229" s="124">
        <v>9.4499999999999993</v>
      </c>
      <c r="L229" s="124">
        <f t="shared" si="11"/>
        <v>144.44999999999999</v>
      </c>
      <c r="M229" s="124">
        <v>0</v>
      </c>
      <c r="N229" s="124">
        <f t="shared" si="9"/>
        <v>144.44999999999999</v>
      </c>
      <c r="O229" s="126" t="str">
        <f t="shared" si="10"/>
        <v>septiembre</v>
      </c>
    </row>
    <row r="230" spans="1:15">
      <c r="A230" s="124" t="s">
        <v>355</v>
      </c>
      <c r="B230" s="125">
        <v>43399</v>
      </c>
      <c r="C230" s="124" t="s">
        <v>379</v>
      </c>
      <c r="G230" s="124" t="s">
        <v>353</v>
      </c>
      <c r="H230" s="124" t="s">
        <v>341</v>
      </c>
      <c r="I230" s="124" t="s">
        <v>340</v>
      </c>
      <c r="J230" s="124">
        <v>180</v>
      </c>
      <c r="K230" s="124">
        <v>12.6</v>
      </c>
      <c r="L230" s="124">
        <f t="shared" si="11"/>
        <v>192.6</v>
      </c>
      <c r="M230" s="124">
        <v>192.6</v>
      </c>
      <c r="N230" s="124">
        <f t="shared" si="9"/>
        <v>0</v>
      </c>
      <c r="O230" s="126" t="str">
        <f t="shared" si="10"/>
        <v>octubre</v>
      </c>
    </row>
    <row r="231" spans="1:15">
      <c r="A231" s="124" t="s">
        <v>352</v>
      </c>
      <c r="B231" s="125">
        <v>43398</v>
      </c>
      <c r="C231" s="124" t="s">
        <v>378</v>
      </c>
      <c r="G231" s="124" t="s">
        <v>342</v>
      </c>
      <c r="H231" s="124" t="s">
        <v>341</v>
      </c>
      <c r="I231" s="124" t="s">
        <v>340</v>
      </c>
      <c r="J231" s="124">
        <v>30</v>
      </c>
      <c r="K231" s="124">
        <v>2.1</v>
      </c>
      <c r="L231" s="124">
        <f t="shared" si="11"/>
        <v>32.1</v>
      </c>
      <c r="M231" s="124">
        <v>0</v>
      </c>
      <c r="N231" s="124">
        <f t="shared" si="9"/>
        <v>32.1</v>
      </c>
      <c r="O231" s="126" t="str">
        <f t="shared" si="10"/>
        <v>octubre</v>
      </c>
    </row>
    <row r="232" spans="1:15">
      <c r="A232" s="124" t="s">
        <v>350</v>
      </c>
      <c r="B232" s="125">
        <v>43398</v>
      </c>
      <c r="C232" s="124" t="s">
        <v>377</v>
      </c>
      <c r="G232" s="124" t="s">
        <v>342</v>
      </c>
      <c r="H232" s="124" t="s">
        <v>341</v>
      </c>
      <c r="I232" s="124" t="s">
        <v>340</v>
      </c>
      <c r="J232" s="124">
        <v>1512</v>
      </c>
      <c r="K232" s="124">
        <v>105.84</v>
      </c>
      <c r="L232" s="124">
        <f t="shared" si="11"/>
        <v>1617.84</v>
      </c>
      <c r="M232" s="124">
        <v>0</v>
      </c>
      <c r="N232" s="124">
        <f t="shared" si="9"/>
        <v>1617.84</v>
      </c>
      <c r="O232" s="126" t="str">
        <f t="shared" si="10"/>
        <v>octubre</v>
      </c>
    </row>
    <row r="233" spans="1:15">
      <c r="A233" s="124" t="s">
        <v>348</v>
      </c>
      <c r="B233" s="125">
        <v>43398</v>
      </c>
      <c r="C233" s="124" t="s">
        <v>376</v>
      </c>
      <c r="G233" s="124" t="s">
        <v>342</v>
      </c>
      <c r="H233" s="124" t="s">
        <v>341</v>
      </c>
      <c r="I233" s="124" t="s">
        <v>340</v>
      </c>
      <c r="J233" s="124">
        <v>390</v>
      </c>
      <c r="K233" s="124">
        <v>27.3</v>
      </c>
      <c r="L233" s="124">
        <f t="shared" si="11"/>
        <v>417.3</v>
      </c>
      <c r="M233" s="124">
        <v>0</v>
      </c>
      <c r="N233" s="124">
        <f t="shared" si="9"/>
        <v>417.3</v>
      </c>
      <c r="O233" s="126" t="str">
        <f t="shared" si="10"/>
        <v>octubre</v>
      </c>
    </row>
    <row r="234" spans="1:15">
      <c r="A234" s="124" t="s">
        <v>346</v>
      </c>
      <c r="B234" s="125">
        <v>43398</v>
      </c>
      <c r="C234" s="124" t="s">
        <v>375</v>
      </c>
      <c r="G234" s="124" t="s">
        <v>342</v>
      </c>
      <c r="H234" s="124" t="s">
        <v>341</v>
      </c>
      <c r="I234" s="124" t="s">
        <v>340</v>
      </c>
      <c r="J234" s="124">
        <v>90</v>
      </c>
      <c r="K234" s="124">
        <v>6.3</v>
      </c>
      <c r="L234" s="124">
        <f t="shared" si="11"/>
        <v>96.3</v>
      </c>
      <c r="M234" s="124">
        <v>0</v>
      </c>
      <c r="N234" s="124">
        <f t="shared" si="9"/>
        <v>96.3</v>
      </c>
      <c r="O234" s="126" t="str">
        <f t="shared" si="10"/>
        <v>octubre</v>
      </c>
    </row>
    <row r="235" spans="1:15">
      <c r="A235" s="124" t="s">
        <v>344</v>
      </c>
      <c r="B235" s="125">
        <v>43397</v>
      </c>
      <c r="C235" s="124" t="s">
        <v>374</v>
      </c>
      <c r="G235" s="124" t="s">
        <v>342</v>
      </c>
      <c r="H235" s="124" t="s">
        <v>341</v>
      </c>
      <c r="I235" s="124" t="s">
        <v>340</v>
      </c>
      <c r="J235" s="124">
        <v>270</v>
      </c>
      <c r="K235" s="124">
        <v>18.899999999999999</v>
      </c>
      <c r="L235" s="124">
        <f t="shared" si="11"/>
        <v>288.89999999999998</v>
      </c>
      <c r="M235" s="124">
        <v>0</v>
      </c>
      <c r="N235" s="124">
        <f t="shared" si="9"/>
        <v>288.89999999999998</v>
      </c>
      <c r="O235" s="126" t="str">
        <f t="shared" si="10"/>
        <v>octubre</v>
      </c>
    </row>
    <row r="236" spans="1:15">
      <c r="A236" s="124" t="s">
        <v>370</v>
      </c>
      <c r="B236" s="125">
        <v>43404</v>
      </c>
      <c r="C236" s="124" t="s">
        <v>373</v>
      </c>
      <c r="G236" s="124" t="s">
        <v>353</v>
      </c>
      <c r="H236" s="124" t="s">
        <v>341</v>
      </c>
      <c r="I236" s="124" t="s">
        <v>340</v>
      </c>
      <c r="J236" s="124">
        <v>290</v>
      </c>
      <c r="K236" s="124">
        <v>20.3</v>
      </c>
      <c r="L236" s="124">
        <f t="shared" si="11"/>
        <v>310.3</v>
      </c>
      <c r="M236" s="124">
        <v>310.3</v>
      </c>
      <c r="N236" s="124">
        <f t="shared" si="9"/>
        <v>0</v>
      </c>
      <c r="O236" s="126" t="str">
        <f t="shared" si="10"/>
        <v>octubre</v>
      </c>
    </row>
    <row r="237" spans="1:15">
      <c r="A237" s="124" t="s">
        <v>368</v>
      </c>
      <c r="B237" s="125">
        <v>43404</v>
      </c>
      <c r="C237" s="124" t="s">
        <v>372</v>
      </c>
      <c r="G237" s="124" t="s">
        <v>360</v>
      </c>
      <c r="H237" s="124" t="s">
        <v>341</v>
      </c>
      <c r="I237" s="124" t="s">
        <v>340</v>
      </c>
      <c r="J237" s="124">
        <v>1170</v>
      </c>
      <c r="K237" s="124">
        <v>81.900000000000006</v>
      </c>
      <c r="L237" s="124">
        <f t="shared" si="11"/>
        <v>1251.9000000000001</v>
      </c>
      <c r="M237" s="124">
        <v>1201.9000000000001</v>
      </c>
      <c r="N237" s="124">
        <f t="shared" si="9"/>
        <v>50</v>
      </c>
      <c r="O237" s="126" t="str">
        <f t="shared" si="10"/>
        <v>octubre</v>
      </c>
    </row>
    <row r="238" spans="1:15">
      <c r="A238" s="124" t="s">
        <v>366</v>
      </c>
      <c r="B238" s="125">
        <v>43404</v>
      </c>
      <c r="C238" s="124" t="s">
        <v>371</v>
      </c>
      <c r="G238" s="124" t="s">
        <v>342</v>
      </c>
      <c r="H238" s="124" t="s">
        <v>341</v>
      </c>
      <c r="I238" s="124" t="s">
        <v>340</v>
      </c>
      <c r="J238" s="124">
        <v>60</v>
      </c>
      <c r="K238" s="124">
        <v>4.2</v>
      </c>
      <c r="L238" s="124">
        <f t="shared" si="11"/>
        <v>64.2</v>
      </c>
      <c r="M238" s="124">
        <v>0</v>
      </c>
      <c r="N238" s="124">
        <f t="shared" si="9"/>
        <v>64.2</v>
      </c>
      <c r="O238" s="126" t="str">
        <f t="shared" si="10"/>
        <v>octubre</v>
      </c>
    </row>
    <row r="239" spans="1:15">
      <c r="A239" s="124" t="s">
        <v>364</v>
      </c>
      <c r="B239" s="125">
        <v>43404</v>
      </c>
      <c r="C239" s="124" t="s">
        <v>369</v>
      </c>
      <c r="G239" s="124" t="s">
        <v>342</v>
      </c>
      <c r="H239" s="124" t="s">
        <v>341</v>
      </c>
      <c r="I239" s="124" t="s">
        <v>340</v>
      </c>
      <c r="J239" s="124">
        <v>440</v>
      </c>
      <c r="K239" s="124">
        <v>30.8</v>
      </c>
      <c r="L239" s="124">
        <f t="shared" si="11"/>
        <v>470.8</v>
      </c>
      <c r="M239" s="124">
        <v>0</v>
      </c>
      <c r="N239" s="124">
        <f t="shared" si="9"/>
        <v>470.8</v>
      </c>
      <c r="O239" s="126" t="str">
        <f t="shared" si="10"/>
        <v>octubre</v>
      </c>
    </row>
    <row r="240" spans="1:15">
      <c r="A240" s="124" t="s">
        <v>362</v>
      </c>
      <c r="B240" s="125">
        <v>43404</v>
      </c>
      <c r="C240" s="124" t="s">
        <v>367</v>
      </c>
      <c r="G240" s="124" t="s">
        <v>360</v>
      </c>
      <c r="H240" s="124" t="s">
        <v>341</v>
      </c>
      <c r="I240" s="124" t="s">
        <v>340</v>
      </c>
      <c r="J240" s="124">
        <v>560</v>
      </c>
      <c r="K240" s="124">
        <v>39.200000000000003</v>
      </c>
      <c r="L240" s="124">
        <f t="shared" si="11"/>
        <v>599.20000000000005</v>
      </c>
      <c r="M240" s="124">
        <v>360</v>
      </c>
      <c r="N240" s="124">
        <f t="shared" si="9"/>
        <v>239.20000000000005</v>
      </c>
      <c r="O240" s="126" t="str">
        <f t="shared" si="10"/>
        <v>octubre</v>
      </c>
    </row>
    <row r="241" spans="1:15">
      <c r="A241" s="124" t="s">
        <v>359</v>
      </c>
      <c r="B241" s="125">
        <v>43404</v>
      </c>
      <c r="C241" s="124" t="s">
        <v>365</v>
      </c>
      <c r="G241" s="124" t="s">
        <v>353</v>
      </c>
      <c r="H241" s="124" t="s">
        <v>341</v>
      </c>
      <c r="I241" s="124" t="s">
        <v>340</v>
      </c>
      <c r="J241" s="124">
        <v>1049</v>
      </c>
      <c r="K241" s="124">
        <v>73.430000000000007</v>
      </c>
      <c r="L241" s="124">
        <f t="shared" si="11"/>
        <v>1122.43</v>
      </c>
      <c r="M241" s="124">
        <v>1122.43</v>
      </c>
      <c r="N241" s="124">
        <f t="shared" si="9"/>
        <v>0</v>
      </c>
      <c r="O241" s="126" t="str">
        <f t="shared" si="10"/>
        <v>octubre</v>
      </c>
    </row>
    <row r="242" spans="1:15">
      <c r="A242" s="124" t="s">
        <v>357</v>
      </c>
      <c r="B242" s="125">
        <v>43403</v>
      </c>
      <c r="C242" s="124" t="s">
        <v>363</v>
      </c>
      <c r="G242" s="124" t="s">
        <v>342</v>
      </c>
      <c r="H242" s="124" t="s">
        <v>341</v>
      </c>
      <c r="I242" s="124" t="s">
        <v>340</v>
      </c>
      <c r="J242" s="124">
        <v>135</v>
      </c>
      <c r="K242" s="124">
        <v>9.4499999999999993</v>
      </c>
      <c r="L242" s="124">
        <f t="shared" si="11"/>
        <v>144.44999999999999</v>
      </c>
      <c r="M242" s="124">
        <v>0</v>
      </c>
      <c r="N242" s="124">
        <f t="shared" si="9"/>
        <v>144.44999999999999</v>
      </c>
      <c r="O242" s="126" t="str">
        <f t="shared" si="10"/>
        <v>octubre</v>
      </c>
    </row>
    <row r="243" spans="1:15">
      <c r="A243" s="124" t="s">
        <v>355</v>
      </c>
      <c r="B243" s="125">
        <v>43399</v>
      </c>
      <c r="C243" s="124" t="s">
        <v>361</v>
      </c>
      <c r="G243" s="124" t="s">
        <v>353</v>
      </c>
      <c r="H243" s="124" t="s">
        <v>341</v>
      </c>
      <c r="I243" s="124" t="s">
        <v>340</v>
      </c>
      <c r="J243" s="124">
        <v>180</v>
      </c>
      <c r="K243" s="124">
        <v>12.6</v>
      </c>
      <c r="L243" s="124">
        <f t="shared" si="11"/>
        <v>192.6</v>
      </c>
      <c r="M243" s="124">
        <v>192.6</v>
      </c>
      <c r="N243" s="124">
        <f t="shared" si="9"/>
        <v>0</v>
      </c>
      <c r="O243" s="126" t="str">
        <f t="shared" si="10"/>
        <v>octubre</v>
      </c>
    </row>
    <row r="244" spans="1:15">
      <c r="A244" s="124" t="s">
        <v>352</v>
      </c>
      <c r="B244" s="125">
        <v>43398</v>
      </c>
      <c r="C244" s="124" t="s">
        <v>358</v>
      </c>
      <c r="G244" s="124" t="s">
        <v>342</v>
      </c>
      <c r="H244" s="124" t="s">
        <v>341</v>
      </c>
      <c r="I244" s="124" t="s">
        <v>340</v>
      </c>
      <c r="J244" s="124">
        <v>30</v>
      </c>
      <c r="K244" s="124">
        <v>2.1</v>
      </c>
      <c r="L244" s="124">
        <f t="shared" si="11"/>
        <v>32.1</v>
      </c>
      <c r="M244" s="124">
        <v>0</v>
      </c>
      <c r="N244" s="124">
        <f t="shared" si="9"/>
        <v>32.1</v>
      </c>
      <c r="O244" s="126" t="str">
        <f t="shared" si="10"/>
        <v>octubre</v>
      </c>
    </row>
    <row r="245" spans="1:15">
      <c r="A245" s="124" t="s">
        <v>350</v>
      </c>
      <c r="B245" s="125">
        <v>43398</v>
      </c>
      <c r="C245" s="124" t="s">
        <v>356</v>
      </c>
      <c r="G245" s="124" t="s">
        <v>342</v>
      </c>
      <c r="H245" s="124" t="s">
        <v>341</v>
      </c>
      <c r="I245" s="124" t="s">
        <v>340</v>
      </c>
      <c r="J245" s="124">
        <v>1512</v>
      </c>
      <c r="K245" s="124">
        <v>105.84</v>
      </c>
      <c r="L245" s="124">
        <f t="shared" si="11"/>
        <v>1617.84</v>
      </c>
      <c r="M245" s="124">
        <v>0</v>
      </c>
      <c r="N245" s="124">
        <f t="shared" si="9"/>
        <v>1617.84</v>
      </c>
      <c r="O245" s="126" t="str">
        <f t="shared" si="10"/>
        <v>octubre</v>
      </c>
    </row>
    <row r="246" spans="1:15">
      <c r="A246" s="124" t="s">
        <v>348</v>
      </c>
      <c r="B246" s="125">
        <v>43398</v>
      </c>
      <c r="C246" s="124" t="s">
        <v>354</v>
      </c>
      <c r="G246" s="124" t="s">
        <v>342</v>
      </c>
      <c r="H246" s="124" t="s">
        <v>341</v>
      </c>
      <c r="I246" s="124" t="s">
        <v>340</v>
      </c>
      <c r="J246" s="124">
        <v>390</v>
      </c>
      <c r="K246" s="124">
        <v>27.3</v>
      </c>
      <c r="L246" s="124">
        <f t="shared" si="11"/>
        <v>417.3</v>
      </c>
      <c r="M246" s="124">
        <v>0</v>
      </c>
      <c r="N246" s="124">
        <f t="shared" si="9"/>
        <v>417.3</v>
      </c>
      <c r="O246" s="126" t="str">
        <f t="shared" si="10"/>
        <v>octubre</v>
      </c>
    </row>
    <row r="247" spans="1:15">
      <c r="A247" s="124" t="s">
        <v>346</v>
      </c>
      <c r="B247" s="125">
        <v>43398</v>
      </c>
      <c r="C247" s="124" t="s">
        <v>351</v>
      </c>
      <c r="G247" s="124" t="s">
        <v>342</v>
      </c>
      <c r="H247" s="124" t="s">
        <v>341</v>
      </c>
      <c r="I247" s="124" t="s">
        <v>340</v>
      </c>
      <c r="J247" s="124">
        <v>90</v>
      </c>
      <c r="K247" s="124">
        <v>6.3</v>
      </c>
      <c r="L247" s="124">
        <f t="shared" si="11"/>
        <v>96.3</v>
      </c>
      <c r="M247" s="124">
        <v>0</v>
      </c>
      <c r="N247" s="124">
        <f t="shared" si="9"/>
        <v>96.3</v>
      </c>
      <c r="O247" s="126" t="str">
        <f t="shared" si="10"/>
        <v>octubre</v>
      </c>
    </row>
    <row r="248" spans="1:15">
      <c r="A248" s="124" t="s">
        <v>344</v>
      </c>
      <c r="B248" s="125">
        <v>43397</v>
      </c>
      <c r="C248" s="124" t="s">
        <v>349</v>
      </c>
      <c r="G248" s="124" t="s">
        <v>342</v>
      </c>
      <c r="H248" s="124" t="s">
        <v>341</v>
      </c>
      <c r="I248" s="124" t="s">
        <v>340</v>
      </c>
      <c r="J248" s="124">
        <v>270</v>
      </c>
      <c r="K248" s="124">
        <v>18.899999999999999</v>
      </c>
      <c r="L248" s="124">
        <f t="shared" si="11"/>
        <v>288.89999999999998</v>
      </c>
      <c r="M248" s="124">
        <v>0</v>
      </c>
      <c r="N248" s="124">
        <f t="shared" si="9"/>
        <v>288.89999999999998</v>
      </c>
      <c r="O248" s="126" t="str">
        <f t="shared" si="10"/>
        <v>octubre</v>
      </c>
    </row>
    <row r="249" spans="1:15">
      <c r="A249" s="124" t="s">
        <v>370</v>
      </c>
      <c r="B249" s="125">
        <v>43403</v>
      </c>
      <c r="C249" s="124" t="s">
        <v>347</v>
      </c>
      <c r="G249" s="124" t="s">
        <v>353</v>
      </c>
      <c r="H249" s="124" t="s">
        <v>341</v>
      </c>
      <c r="I249" s="124" t="s">
        <v>340</v>
      </c>
      <c r="J249" s="124">
        <v>290</v>
      </c>
      <c r="K249" s="124">
        <v>20.3</v>
      </c>
      <c r="L249" s="124">
        <f t="shared" si="11"/>
        <v>310.3</v>
      </c>
      <c r="M249" s="124">
        <v>310.3</v>
      </c>
      <c r="N249" s="124">
        <f t="shared" si="9"/>
        <v>0</v>
      </c>
      <c r="O249" s="126" t="str">
        <f t="shared" si="10"/>
        <v>octubre</v>
      </c>
    </row>
    <row r="250" spans="1:15">
      <c r="A250" s="124" t="s">
        <v>368</v>
      </c>
      <c r="B250" s="125">
        <v>43403</v>
      </c>
      <c r="C250" s="124" t="s">
        <v>345</v>
      </c>
      <c r="G250" s="124" t="s">
        <v>360</v>
      </c>
      <c r="H250" s="124" t="s">
        <v>341</v>
      </c>
      <c r="I250" s="124" t="s">
        <v>340</v>
      </c>
      <c r="J250" s="124">
        <v>1170</v>
      </c>
      <c r="K250" s="124">
        <v>81.900000000000006</v>
      </c>
      <c r="L250" s="124">
        <f t="shared" si="11"/>
        <v>1251.9000000000001</v>
      </c>
      <c r="M250" s="124">
        <v>1201.9000000000001</v>
      </c>
      <c r="N250" s="124">
        <f t="shared" si="9"/>
        <v>50</v>
      </c>
      <c r="O250" s="126" t="str">
        <f t="shared" si="10"/>
        <v>octubre</v>
      </c>
    </row>
    <row r="251" spans="1:15">
      <c r="A251" s="124" t="s">
        <v>366</v>
      </c>
      <c r="B251" s="125">
        <v>43403</v>
      </c>
      <c r="C251" s="124" t="s">
        <v>343</v>
      </c>
      <c r="G251" s="124" t="s">
        <v>342</v>
      </c>
      <c r="H251" s="124" t="s">
        <v>341</v>
      </c>
      <c r="I251" s="124" t="s">
        <v>340</v>
      </c>
      <c r="J251" s="124">
        <v>60</v>
      </c>
      <c r="K251" s="124">
        <v>4.2</v>
      </c>
      <c r="L251" s="124">
        <f t="shared" si="11"/>
        <v>64.2</v>
      </c>
      <c r="M251" s="124">
        <v>0</v>
      </c>
      <c r="N251" s="124">
        <f t="shared" si="9"/>
        <v>64.2</v>
      </c>
      <c r="O251" s="126" t="str">
        <f t="shared" si="10"/>
        <v>octubre</v>
      </c>
    </row>
    <row r="252" spans="1:15">
      <c r="A252" s="124" t="s">
        <v>364</v>
      </c>
      <c r="B252" s="125">
        <v>43434</v>
      </c>
      <c r="C252" s="124" t="s">
        <v>379</v>
      </c>
      <c r="G252" s="124" t="s">
        <v>342</v>
      </c>
      <c r="H252" s="124" t="s">
        <v>341</v>
      </c>
      <c r="I252" s="124" t="s">
        <v>340</v>
      </c>
      <c r="J252" s="124">
        <v>440</v>
      </c>
      <c r="K252" s="124">
        <v>30.8</v>
      </c>
      <c r="L252" s="124">
        <f t="shared" si="11"/>
        <v>470.8</v>
      </c>
      <c r="M252" s="124">
        <v>0</v>
      </c>
      <c r="N252" s="124">
        <f t="shared" si="9"/>
        <v>470.8</v>
      </c>
      <c r="O252" s="126" t="str">
        <f t="shared" si="10"/>
        <v>noviembre</v>
      </c>
    </row>
    <row r="253" spans="1:15">
      <c r="A253" s="124" t="s">
        <v>362</v>
      </c>
      <c r="B253" s="125">
        <v>43434</v>
      </c>
      <c r="C253" s="124" t="s">
        <v>378</v>
      </c>
      <c r="G253" s="124" t="s">
        <v>360</v>
      </c>
      <c r="H253" s="124" t="s">
        <v>341</v>
      </c>
      <c r="I253" s="124" t="s">
        <v>340</v>
      </c>
      <c r="J253" s="124">
        <v>560</v>
      </c>
      <c r="K253" s="124">
        <v>39.200000000000003</v>
      </c>
      <c r="L253" s="124">
        <f t="shared" si="11"/>
        <v>599.20000000000005</v>
      </c>
      <c r="M253" s="124">
        <v>360</v>
      </c>
      <c r="N253" s="124">
        <f t="shared" si="9"/>
        <v>239.20000000000005</v>
      </c>
      <c r="O253" s="126" t="str">
        <f t="shared" si="10"/>
        <v>noviembre</v>
      </c>
    </row>
    <row r="254" spans="1:15">
      <c r="A254" s="124" t="s">
        <v>359</v>
      </c>
      <c r="B254" s="125">
        <v>43434</v>
      </c>
      <c r="C254" s="124" t="s">
        <v>377</v>
      </c>
      <c r="G254" s="124" t="s">
        <v>353</v>
      </c>
      <c r="H254" s="124" t="s">
        <v>341</v>
      </c>
      <c r="I254" s="124" t="s">
        <v>340</v>
      </c>
      <c r="J254" s="124">
        <v>1049</v>
      </c>
      <c r="K254" s="124">
        <v>73.430000000000007</v>
      </c>
      <c r="L254" s="124">
        <f t="shared" si="11"/>
        <v>1122.43</v>
      </c>
      <c r="M254" s="124">
        <v>1122.43</v>
      </c>
      <c r="N254" s="124">
        <f t="shared" si="9"/>
        <v>0</v>
      </c>
      <c r="O254" s="126" t="str">
        <f t="shared" si="10"/>
        <v>noviembre</v>
      </c>
    </row>
    <row r="255" spans="1:15">
      <c r="A255" s="124" t="s">
        <v>357</v>
      </c>
      <c r="B255" s="125">
        <v>43434</v>
      </c>
      <c r="C255" s="124" t="s">
        <v>376</v>
      </c>
      <c r="G255" s="124" t="s">
        <v>342</v>
      </c>
      <c r="H255" s="124" t="s">
        <v>341</v>
      </c>
      <c r="I255" s="124" t="s">
        <v>340</v>
      </c>
      <c r="J255" s="124">
        <v>135</v>
      </c>
      <c r="K255" s="124">
        <v>9.4499999999999993</v>
      </c>
      <c r="L255" s="124">
        <f t="shared" si="11"/>
        <v>144.44999999999999</v>
      </c>
      <c r="M255" s="124">
        <v>0</v>
      </c>
      <c r="N255" s="124">
        <f t="shared" si="9"/>
        <v>144.44999999999999</v>
      </c>
      <c r="O255" s="126" t="str">
        <f t="shared" si="10"/>
        <v>noviembre</v>
      </c>
    </row>
    <row r="256" spans="1:15">
      <c r="A256" s="124" t="s">
        <v>355</v>
      </c>
      <c r="B256" s="125">
        <v>43430</v>
      </c>
      <c r="C256" s="124" t="s">
        <v>375</v>
      </c>
      <c r="G256" s="124" t="s">
        <v>353</v>
      </c>
      <c r="H256" s="124" t="s">
        <v>341</v>
      </c>
      <c r="I256" s="124" t="s">
        <v>340</v>
      </c>
      <c r="J256" s="124">
        <v>180</v>
      </c>
      <c r="K256" s="124">
        <v>12.6</v>
      </c>
      <c r="L256" s="124">
        <f t="shared" si="11"/>
        <v>192.6</v>
      </c>
      <c r="M256" s="124">
        <v>192.6</v>
      </c>
      <c r="N256" s="124">
        <f t="shared" si="9"/>
        <v>0</v>
      </c>
      <c r="O256" s="126" t="str">
        <f t="shared" si="10"/>
        <v>noviembre</v>
      </c>
    </row>
    <row r="257" spans="1:15">
      <c r="A257" s="124" t="s">
        <v>352</v>
      </c>
      <c r="B257" s="125">
        <v>43429</v>
      </c>
      <c r="C257" s="124" t="s">
        <v>374</v>
      </c>
      <c r="G257" s="124" t="s">
        <v>342</v>
      </c>
      <c r="H257" s="124" t="s">
        <v>341</v>
      </c>
      <c r="I257" s="124" t="s">
        <v>340</v>
      </c>
      <c r="J257" s="124">
        <v>30</v>
      </c>
      <c r="K257" s="124">
        <v>2.1</v>
      </c>
      <c r="L257" s="124">
        <f t="shared" si="11"/>
        <v>32.1</v>
      </c>
      <c r="M257" s="124">
        <v>0</v>
      </c>
      <c r="N257" s="124">
        <f t="shared" si="9"/>
        <v>32.1</v>
      </c>
      <c r="O257" s="126" t="str">
        <f t="shared" si="10"/>
        <v>noviembre</v>
      </c>
    </row>
    <row r="258" spans="1:15">
      <c r="A258" s="124" t="s">
        <v>350</v>
      </c>
      <c r="B258" s="125">
        <v>43429</v>
      </c>
      <c r="C258" s="124" t="s">
        <v>373</v>
      </c>
      <c r="G258" s="124" t="s">
        <v>342</v>
      </c>
      <c r="H258" s="124" t="s">
        <v>341</v>
      </c>
      <c r="I258" s="124" t="s">
        <v>340</v>
      </c>
      <c r="J258" s="124">
        <v>1512</v>
      </c>
      <c r="K258" s="124">
        <v>105.84</v>
      </c>
      <c r="L258" s="124">
        <f t="shared" si="11"/>
        <v>1617.84</v>
      </c>
      <c r="M258" s="124">
        <v>0</v>
      </c>
      <c r="N258" s="124">
        <f t="shared" ref="N258:N287" si="12">L258-M258</f>
        <v>1617.84</v>
      </c>
      <c r="O258" s="126" t="str">
        <f t="shared" ref="O258:O287" si="13">TEXT(B258,"mmmmmmmmmmmmmm")</f>
        <v>noviembre</v>
      </c>
    </row>
    <row r="259" spans="1:15">
      <c r="A259" s="124" t="s">
        <v>348</v>
      </c>
      <c r="B259" s="125">
        <v>43429</v>
      </c>
      <c r="C259" s="124" t="s">
        <v>372</v>
      </c>
      <c r="G259" s="124" t="s">
        <v>342</v>
      </c>
      <c r="H259" s="124" t="s">
        <v>341</v>
      </c>
      <c r="I259" s="124" t="s">
        <v>340</v>
      </c>
      <c r="J259" s="124">
        <v>390</v>
      </c>
      <c r="K259" s="124">
        <v>27.3</v>
      </c>
      <c r="L259" s="124">
        <f t="shared" ref="L259:L287" si="14">J259+K259</f>
        <v>417.3</v>
      </c>
      <c r="M259" s="124">
        <v>0</v>
      </c>
      <c r="N259" s="124">
        <f t="shared" si="12"/>
        <v>417.3</v>
      </c>
      <c r="O259" s="126" t="str">
        <f t="shared" si="13"/>
        <v>noviembre</v>
      </c>
    </row>
    <row r="260" spans="1:15">
      <c r="A260" s="124" t="s">
        <v>346</v>
      </c>
      <c r="B260" s="125">
        <v>43429</v>
      </c>
      <c r="C260" s="124" t="s">
        <v>371</v>
      </c>
      <c r="G260" s="124" t="s">
        <v>342</v>
      </c>
      <c r="H260" s="124" t="s">
        <v>341</v>
      </c>
      <c r="I260" s="124" t="s">
        <v>340</v>
      </c>
      <c r="J260" s="124">
        <v>90</v>
      </c>
      <c r="K260" s="124">
        <v>6.3</v>
      </c>
      <c r="L260" s="124">
        <f t="shared" si="14"/>
        <v>96.3</v>
      </c>
      <c r="M260" s="124">
        <v>0</v>
      </c>
      <c r="N260" s="124">
        <f t="shared" si="12"/>
        <v>96.3</v>
      </c>
      <c r="O260" s="126" t="str">
        <f t="shared" si="13"/>
        <v>noviembre</v>
      </c>
    </row>
    <row r="261" spans="1:15">
      <c r="A261" s="124" t="s">
        <v>344</v>
      </c>
      <c r="B261" s="125">
        <v>43428</v>
      </c>
      <c r="C261" s="124" t="s">
        <v>369</v>
      </c>
      <c r="G261" s="124" t="s">
        <v>342</v>
      </c>
      <c r="H261" s="124" t="s">
        <v>341</v>
      </c>
      <c r="I261" s="124" t="s">
        <v>340</v>
      </c>
      <c r="J261" s="124">
        <v>270</v>
      </c>
      <c r="K261" s="124">
        <v>18.899999999999999</v>
      </c>
      <c r="L261" s="124">
        <f t="shared" si="14"/>
        <v>288.89999999999998</v>
      </c>
      <c r="M261" s="124">
        <v>0</v>
      </c>
      <c r="N261" s="124">
        <f t="shared" si="12"/>
        <v>288.89999999999998</v>
      </c>
      <c r="O261" s="126" t="str">
        <f t="shared" si="13"/>
        <v>noviembre</v>
      </c>
    </row>
    <row r="262" spans="1:15">
      <c r="A262" s="124" t="s">
        <v>370</v>
      </c>
      <c r="B262" s="125">
        <v>43428</v>
      </c>
      <c r="C262" s="124" t="s">
        <v>367</v>
      </c>
      <c r="G262" s="124" t="s">
        <v>353</v>
      </c>
      <c r="H262" s="124" t="s">
        <v>341</v>
      </c>
      <c r="I262" s="124" t="s">
        <v>340</v>
      </c>
      <c r="J262" s="124">
        <v>290</v>
      </c>
      <c r="K262" s="124">
        <v>20.3</v>
      </c>
      <c r="L262" s="124">
        <f t="shared" si="14"/>
        <v>310.3</v>
      </c>
      <c r="M262" s="124">
        <v>310.3</v>
      </c>
      <c r="N262" s="124">
        <f t="shared" si="12"/>
        <v>0</v>
      </c>
      <c r="O262" s="126" t="str">
        <f t="shared" si="13"/>
        <v>noviembre</v>
      </c>
    </row>
    <row r="263" spans="1:15">
      <c r="A263" s="124" t="s">
        <v>368</v>
      </c>
      <c r="B263" s="125">
        <v>43428</v>
      </c>
      <c r="C263" s="124" t="s">
        <v>365</v>
      </c>
      <c r="G263" s="124" t="s">
        <v>360</v>
      </c>
      <c r="H263" s="124" t="s">
        <v>341</v>
      </c>
      <c r="I263" s="124" t="s">
        <v>340</v>
      </c>
      <c r="J263" s="124">
        <v>1170</v>
      </c>
      <c r="K263" s="124">
        <v>81.900000000000006</v>
      </c>
      <c r="L263" s="124">
        <f t="shared" si="14"/>
        <v>1251.9000000000001</v>
      </c>
      <c r="M263" s="124">
        <v>1201.9000000000001</v>
      </c>
      <c r="N263" s="124">
        <f t="shared" si="12"/>
        <v>50</v>
      </c>
      <c r="O263" s="126" t="str">
        <f t="shared" si="13"/>
        <v>noviembre</v>
      </c>
    </row>
    <row r="264" spans="1:15">
      <c r="A264" s="124" t="s">
        <v>366</v>
      </c>
      <c r="B264" s="125">
        <v>43428</v>
      </c>
      <c r="C264" s="124" t="s">
        <v>363</v>
      </c>
      <c r="G264" s="124" t="s">
        <v>342</v>
      </c>
      <c r="H264" s="124" t="s">
        <v>341</v>
      </c>
      <c r="I264" s="124" t="s">
        <v>340</v>
      </c>
      <c r="J264" s="124">
        <v>60</v>
      </c>
      <c r="K264" s="124">
        <v>4.2</v>
      </c>
      <c r="L264" s="124">
        <f t="shared" si="14"/>
        <v>64.2</v>
      </c>
      <c r="M264" s="124">
        <v>0</v>
      </c>
      <c r="N264" s="124">
        <f t="shared" si="12"/>
        <v>64.2</v>
      </c>
      <c r="O264" s="126" t="str">
        <f t="shared" si="13"/>
        <v>noviembre</v>
      </c>
    </row>
    <row r="265" spans="1:15">
      <c r="A265" s="124" t="s">
        <v>364</v>
      </c>
      <c r="B265" s="125">
        <v>43428</v>
      </c>
      <c r="C265" s="124" t="s">
        <v>361</v>
      </c>
      <c r="G265" s="124" t="s">
        <v>342</v>
      </c>
      <c r="H265" s="124" t="s">
        <v>341</v>
      </c>
      <c r="I265" s="124" t="s">
        <v>340</v>
      </c>
      <c r="J265" s="124">
        <v>440</v>
      </c>
      <c r="K265" s="124">
        <v>30.8</v>
      </c>
      <c r="L265" s="124">
        <f t="shared" si="14"/>
        <v>470.8</v>
      </c>
      <c r="M265" s="124">
        <v>0</v>
      </c>
      <c r="N265" s="124">
        <f t="shared" si="12"/>
        <v>470.8</v>
      </c>
      <c r="O265" s="126" t="str">
        <f t="shared" si="13"/>
        <v>noviembre</v>
      </c>
    </row>
    <row r="266" spans="1:15">
      <c r="A266" s="124" t="s">
        <v>362</v>
      </c>
      <c r="B266" s="125">
        <v>43465</v>
      </c>
      <c r="C266" s="124" t="s">
        <v>379</v>
      </c>
      <c r="G266" s="124" t="s">
        <v>360</v>
      </c>
      <c r="H266" s="124" t="s">
        <v>341</v>
      </c>
      <c r="I266" s="124" t="s">
        <v>340</v>
      </c>
      <c r="J266" s="124">
        <v>560</v>
      </c>
      <c r="K266" s="124">
        <v>39.200000000000003</v>
      </c>
      <c r="L266" s="124">
        <f t="shared" si="14"/>
        <v>599.20000000000005</v>
      </c>
      <c r="M266" s="124">
        <v>360</v>
      </c>
      <c r="N266" s="124">
        <f t="shared" si="12"/>
        <v>239.20000000000005</v>
      </c>
      <c r="O266" s="126" t="str">
        <f t="shared" si="13"/>
        <v>diciembre</v>
      </c>
    </row>
    <row r="267" spans="1:15">
      <c r="A267" s="124" t="s">
        <v>359</v>
      </c>
      <c r="B267" s="125">
        <v>43465</v>
      </c>
      <c r="C267" s="124" t="s">
        <v>378</v>
      </c>
      <c r="G267" s="124" t="s">
        <v>353</v>
      </c>
      <c r="H267" s="124" t="s">
        <v>341</v>
      </c>
      <c r="I267" s="124" t="s">
        <v>340</v>
      </c>
      <c r="J267" s="124">
        <v>1049</v>
      </c>
      <c r="K267" s="124">
        <v>73.430000000000007</v>
      </c>
      <c r="L267" s="124">
        <f t="shared" si="14"/>
        <v>1122.43</v>
      </c>
      <c r="M267" s="124">
        <v>1122.43</v>
      </c>
      <c r="N267" s="124">
        <f t="shared" si="12"/>
        <v>0</v>
      </c>
      <c r="O267" s="126" t="str">
        <f t="shared" si="13"/>
        <v>diciembre</v>
      </c>
    </row>
    <row r="268" spans="1:15">
      <c r="A268" s="124" t="s">
        <v>357</v>
      </c>
      <c r="B268" s="125">
        <v>43464</v>
      </c>
      <c r="C268" s="124" t="s">
        <v>377</v>
      </c>
      <c r="G268" s="124" t="s">
        <v>342</v>
      </c>
      <c r="H268" s="124" t="s">
        <v>341</v>
      </c>
      <c r="I268" s="124" t="s">
        <v>340</v>
      </c>
      <c r="J268" s="124">
        <v>135</v>
      </c>
      <c r="K268" s="124">
        <v>9.4499999999999993</v>
      </c>
      <c r="L268" s="124">
        <f t="shared" si="14"/>
        <v>144.44999999999999</v>
      </c>
      <c r="M268" s="124">
        <v>0</v>
      </c>
      <c r="N268" s="124">
        <f t="shared" si="12"/>
        <v>144.44999999999999</v>
      </c>
      <c r="O268" s="126" t="str">
        <f t="shared" si="13"/>
        <v>diciembre</v>
      </c>
    </row>
    <row r="269" spans="1:15">
      <c r="A269" s="124" t="s">
        <v>355</v>
      </c>
      <c r="B269" s="125">
        <v>43460</v>
      </c>
      <c r="C269" s="124" t="s">
        <v>376</v>
      </c>
      <c r="G269" s="124" t="s">
        <v>353</v>
      </c>
      <c r="H269" s="124" t="s">
        <v>341</v>
      </c>
      <c r="I269" s="124" t="s">
        <v>340</v>
      </c>
      <c r="J269" s="124">
        <v>180</v>
      </c>
      <c r="K269" s="124">
        <v>12.6</v>
      </c>
      <c r="L269" s="124">
        <f t="shared" si="14"/>
        <v>192.6</v>
      </c>
      <c r="M269" s="124">
        <v>192.6</v>
      </c>
      <c r="N269" s="124">
        <f t="shared" si="12"/>
        <v>0</v>
      </c>
      <c r="O269" s="126" t="str">
        <f t="shared" si="13"/>
        <v>diciembre</v>
      </c>
    </row>
    <row r="270" spans="1:15">
      <c r="A270" s="124" t="s">
        <v>352</v>
      </c>
      <c r="B270" s="125">
        <v>43459</v>
      </c>
      <c r="C270" s="124" t="s">
        <v>375</v>
      </c>
      <c r="G270" s="124" t="s">
        <v>342</v>
      </c>
      <c r="H270" s="124" t="s">
        <v>341</v>
      </c>
      <c r="I270" s="124" t="s">
        <v>340</v>
      </c>
      <c r="J270" s="124">
        <v>30</v>
      </c>
      <c r="K270" s="124">
        <v>2.1</v>
      </c>
      <c r="L270" s="124">
        <f t="shared" si="14"/>
        <v>32.1</v>
      </c>
      <c r="M270" s="124">
        <v>0</v>
      </c>
      <c r="N270" s="124">
        <f t="shared" si="12"/>
        <v>32.1</v>
      </c>
      <c r="O270" s="126" t="str">
        <f t="shared" si="13"/>
        <v>diciembre</v>
      </c>
    </row>
    <row r="271" spans="1:15">
      <c r="A271" s="124" t="s">
        <v>350</v>
      </c>
      <c r="B271" s="125">
        <v>43459</v>
      </c>
      <c r="C271" s="124" t="s">
        <v>374</v>
      </c>
      <c r="G271" s="124" t="s">
        <v>342</v>
      </c>
      <c r="H271" s="124" t="s">
        <v>341</v>
      </c>
      <c r="I271" s="124" t="s">
        <v>340</v>
      </c>
      <c r="J271" s="124">
        <v>1512</v>
      </c>
      <c r="K271" s="124">
        <v>105.84</v>
      </c>
      <c r="L271" s="124">
        <f t="shared" si="14"/>
        <v>1617.84</v>
      </c>
      <c r="M271" s="124">
        <v>0</v>
      </c>
      <c r="N271" s="124">
        <f t="shared" si="12"/>
        <v>1617.84</v>
      </c>
      <c r="O271" s="126" t="str">
        <f t="shared" si="13"/>
        <v>diciembre</v>
      </c>
    </row>
    <row r="272" spans="1:15">
      <c r="A272" s="124" t="s">
        <v>348</v>
      </c>
      <c r="B272" s="125">
        <v>43459</v>
      </c>
      <c r="C272" s="124" t="s">
        <v>373</v>
      </c>
      <c r="G272" s="124" t="s">
        <v>342</v>
      </c>
      <c r="H272" s="124" t="s">
        <v>341</v>
      </c>
      <c r="I272" s="124" t="s">
        <v>340</v>
      </c>
      <c r="J272" s="124">
        <v>390</v>
      </c>
      <c r="K272" s="124">
        <v>27.3</v>
      </c>
      <c r="L272" s="124">
        <f t="shared" si="14"/>
        <v>417.3</v>
      </c>
      <c r="M272" s="124">
        <v>0</v>
      </c>
      <c r="N272" s="124">
        <f t="shared" si="12"/>
        <v>417.3</v>
      </c>
      <c r="O272" s="126" t="str">
        <f t="shared" si="13"/>
        <v>diciembre</v>
      </c>
    </row>
    <row r="273" spans="1:15">
      <c r="A273" s="124" t="s">
        <v>346</v>
      </c>
      <c r="B273" s="125">
        <v>43459</v>
      </c>
      <c r="C273" s="124" t="s">
        <v>372</v>
      </c>
      <c r="G273" s="124" t="s">
        <v>342</v>
      </c>
      <c r="H273" s="124" t="s">
        <v>341</v>
      </c>
      <c r="I273" s="124" t="s">
        <v>340</v>
      </c>
      <c r="J273" s="124">
        <v>90</v>
      </c>
      <c r="K273" s="124">
        <v>6.3</v>
      </c>
      <c r="L273" s="124">
        <f t="shared" si="14"/>
        <v>96.3</v>
      </c>
      <c r="M273" s="124">
        <v>0</v>
      </c>
      <c r="N273" s="124">
        <f t="shared" si="12"/>
        <v>96.3</v>
      </c>
      <c r="O273" s="126" t="str">
        <f t="shared" si="13"/>
        <v>diciembre</v>
      </c>
    </row>
    <row r="274" spans="1:15">
      <c r="A274" s="124" t="s">
        <v>344</v>
      </c>
      <c r="B274" s="125">
        <v>43458</v>
      </c>
      <c r="C274" s="124" t="s">
        <v>371</v>
      </c>
      <c r="G274" s="124" t="s">
        <v>342</v>
      </c>
      <c r="H274" s="124" t="s">
        <v>341</v>
      </c>
      <c r="I274" s="124" t="s">
        <v>340</v>
      </c>
      <c r="J274" s="124">
        <v>270</v>
      </c>
      <c r="K274" s="124">
        <v>18.899999999999999</v>
      </c>
      <c r="L274" s="124">
        <f t="shared" si="14"/>
        <v>288.89999999999998</v>
      </c>
      <c r="M274" s="124">
        <v>0</v>
      </c>
      <c r="N274" s="124">
        <f t="shared" si="12"/>
        <v>288.89999999999998</v>
      </c>
      <c r="O274" s="126" t="str">
        <f t="shared" si="13"/>
        <v>diciembre</v>
      </c>
    </row>
    <row r="275" spans="1:15">
      <c r="A275" s="124" t="s">
        <v>370</v>
      </c>
      <c r="B275" s="125">
        <v>43464</v>
      </c>
      <c r="C275" s="124" t="s">
        <v>369</v>
      </c>
      <c r="G275" s="124" t="s">
        <v>353</v>
      </c>
      <c r="H275" s="124" t="s">
        <v>341</v>
      </c>
      <c r="I275" s="124" t="s">
        <v>340</v>
      </c>
      <c r="J275" s="124">
        <v>290</v>
      </c>
      <c r="K275" s="124">
        <v>20.3</v>
      </c>
      <c r="L275" s="124">
        <f t="shared" si="14"/>
        <v>310.3</v>
      </c>
      <c r="M275" s="124">
        <v>310.3</v>
      </c>
      <c r="N275" s="124">
        <f t="shared" si="12"/>
        <v>0</v>
      </c>
      <c r="O275" s="126" t="str">
        <f t="shared" si="13"/>
        <v>diciembre</v>
      </c>
    </row>
    <row r="276" spans="1:15">
      <c r="A276" s="124" t="s">
        <v>368</v>
      </c>
      <c r="B276" s="125">
        <v>43464</v>
      </c>
      <c r="C276" s="124" t="s">
        <v>367</v>
      </c>
      <c r="G276" s="124" t="s">
        <v>360</v>
      </c>
      <c r="H276" s="124" t="s">
        <v>341</v>
      </c>
      <c r="I276" s="124" t="s">
        <v>340</v>
      </c>
      <c r="J276" s="124">
        <v>1170</v>
      </c>
      <c r="K276" s="124">
        <v>81.900000000000006</v>
      </c>
      <c r="L276" s="124">
        <f t="shared" si="14"/>
        <v>1251.9000000000001</v>
      </c>
      <c r="M276" s="124">
        <v>1201.9000000000001</v>
      </c>
      <c r="N276" s="124">
        <f t="shared" si="12"/>
        <v>50</v>
      </c>
      <c r="O276" s="126" t="str">
        <f t="shared" si="13"/>
        <v>diciembre</v>
      </c>
    </row>
    <row r="277" spans="1:15">
      <c r="A277" s="124" t="s">
        <v>366</v>
      </c>
      <c r="B277" s="125">
        <v>43464</v>
      </c>
      <c r="C277" s="124" t="s">
        <v>365</v>
      </c>
      <c r="G277" s="124" t="s">
        <v>342</v>
      </c>
      <c r="H277" s="124" t="s">
        <v>341</v>
      </c>
      <c r="I277" s="124" t="s">
        <v>340</v>
      </c>
      <c r="J277" s="124">
        <v>60</v>
      </c>
      <c r="K277" s="124">
        <v>4.2</v>
      </c>
      <c r="L277" s="124">
        <f t="shared" si="14"/>
        <v>64.2</v>
      </c>
      <c r="M277" s="124">
        <v>0</v>
      </c>
      <c r="N277" s="124">
        <f t="shared" si="12"/>
        <v>64.2</v>
      </c>
      <c r="O277" s="126" t="str">
        <f t="shared" si="13"/>
        <v>diciembre</v>
      </c>
    </row>
    <row r="278" spans="1:15">
      <c r="A278" s="124" t="s">
        <v>364</v>
      </c>
      <c r="B278" s="125">
        <v>43464</v>
      </c>
      <c r="C278" s="124" t="s">
        <v>363</v>
      </c>
      <c r="G278" s="124" t="s">
        <v>342</v>
      </c>
      <c r="H278" s="124" t="s">
        <v>341</v>
      </c>
      <c r="I278" s="124" t="s">
        <v>340</v>
      </c>
      <c r="J278" s="124">
        <v>440</v>
      </c>
      <c r="K278" s="124">
        <v>30.8</v>
      </c>
      <c r="L278" s="124">
        <f t="shared" si="14"/>
        <v>470.8</v>
      </c>
      <c r="M278" s="124">
        <v>0</v>
      </c>
      <c r="N278" s="124">
        <f t="shared" si="12"/>
        <v>470.8</v>
      </c>
      <c r="O278" s="126" t="str">
        <f t="shared" si="13"/>
        <v>diciembre</v>
      </c>
    </row>
    <row r="279" spans="1:15">
      <c r="A279" s="124" t="s">
        <v>362</v>
      </c>
      <c r="B279" s="125">
        <v>43464</v>
      </c>
      <c r="C279" s="124" t="s">
        <v>361</v>
      </c>
      <c r="G279" s="124" t="s">
        <v>360</v>
      </c>
      <c r="H279" s="124" t="s">
        <v>341</v>
      </c>
      <c r="I279" s="124" t="s">
        <v>340</v>
      </c>
      <c r="J279" s="124">
        <v>560</v>
      </c>
      <c r="K279" s="124">
        <v>39.200000000000003</v>
      </c>
      <c r="L279" s="124">
        <f t="shared" si="14"/>
        <v>599.20000000000005</v>
      </c>
      <c r="M279" s="124">
        <v>360</v>
      </c>
      <c r="N279" s="124">
        <f t="shared" si="12"/>
        <v>239.20000000000005</v>
      </c>
      <c r="O279" s="126" t="str">
        <f t="shared" si="13"/>
        <v>diciembre</v>
      </c>
    </row>
    <row r="280" spans="1:15">
      <c r="A280" s="124" t="s">
        <v>359</v>
      </c>
      <c r="B280" s="125">
        <v>43464</v>
      </c>
      <c r="C280" s="124" t="s">
        <v>358</v>
      </c>
      <c r="G280" s="124" t="s">
        <v>353</v>
      </c>
      <c r="H280" s="124" t="s">
        <v>341</v>
      </c>
      <c r="I280" s="124" t="s">
        <v>340</v>
      </c>
      <c r="J280" s="124">
        <v>1049</v>
      </c>
      <c r="K280" s="124">
        <v>73.430000000000007</v>
      </c>
      <c r="L280" s="124">
        <f t="shared" si="14"/>
        <v>1122.43</v>
      </c>
      <c r="M280" s="124">
        <v>1122.43</v>
      </c>
      <c r="N280" s="124">
        <f t="shared" si="12"/>
        <v>0</v>
      </c>
      <c r="O280" s="126" t="str">
        <f t="shared" si="13"/>
        <v>diciembre</v>
      </c>
    </row>
    <row r="281" spans="1:15">
      <c r="A281" s="124" t="s">
        <v>357</v>
      </c>
      <c r="B281" s="125">
        <v>43464</v>
      </c>
      <c r="C281" s="124" t="s">
        <v>356</v>
      </c>
      <c r="G281" s="124" t="s">
        <v>342</v>
      </c>
      <c r="H281" s="124" t="s">
        <v>341</v>
      </c>
      <c r="I281" s="124" t="s">
        <v>340</v>
      </c>
      <c r="J281" s="124">
        <v>135</v>
      </c>
      <c r="K281" s="124">
        <v>9.4499999999999993</v>
      </c>
      <c r="L281" s="124">
        <f t="shared" si="14"/>
        <v>144.44999999999999</v>
      </c>
      <c r="M281" s="124">
        <v>0</v>
      </c>
      <c r="N281" s="124">
        <f t="shared" si="12"/>
        <v>144.44999999999999</v>
      </c>
      <c r="O281" s="126" t="str">
        <f t="shared" si="13"/>
        <v>diciembre</v>
      </c>
    </row>
    <row r="282" spans="1:15">
      <c r="A282" s="124" t="s">
        <v>355</v>
      </c>
      <c r="B282" s="125">
        <v>43460</v>
      </c>
      <c r="C282" s="124" t="s">
        <v>354</v>
      </c>
      <c r="G282" s="124" t="s">
        <v>353</v>
      </c>
      <c r="H282" s="124" t="s">
        <v>341</v>
      </c>
      <c r="I282" s="124" t="s">
        <v>340</v>
      </c>
      <c r="J282" s="124">
        <v>180</v>
      </c>
      <c r="K282" s="124">
        <v>12.6</v>
      </c>
      <c r="L282" s="124">
        <f t="shared" si="14"/>
        <v>192.6</v>
      </c>
      <c r="M282" s="124">
        <v>192.6</v>
      </c>
      <c r="N282" s="124">
        <f t="shared" si="12"/>
        <v>0</v>
      </c>
      <c r="O282" s="126" t="str">
        <f t="shared" si="13"/>
        <v>diciembre</v>
      </c>
    </row>
    <row r="283" spans="1:15">
      <c r="A283" s="124" t="s">
        <v>352</v>
      </c>
      <c r="B283" s="125">
        <v>43459</v>
      </c>
      <c r="C283" s="124" t="s">
        <v>351</v>
      </c>
      <c r="G283" s="124" t="s">
        <v>342</v>
      </c>
      <c r="H283" s="124" t="s">
        <v>341</v>
      </c>
      <c r="I283" s="124" t="s">
        <v>340</v>
      </c>
      <c r="J283" s="124">
        <v>30</v>
      </c>
      <c r="K283" s="124">
        <v>2.1</v>
      </c>
      <c r="L283" s="124">
        <f t="shared" si="14"/>
        <v>32.1</v>
      </c>
      <c r="M283" s="124">
        <v>0</v>
      </c>
      <c r="N283" s="124">
        <f t="shared" si="12"/>
        <v>32.1</v>
      </c>
      <c r="O283" s="126" t="str">
        <f t="shared" si="13"/>
        <v>diciembre</v>
      </c>
    </row>
    <row r="284" spans="1:15">
      <c r="A284" s="124" t="s">
        <v>350</v>
      </c>
      <c r="B284" s="125">
        <v>43459</v>
      </c>
      <c r="C284" s="124" t="s">
        <v>349</v>
      </c>
      <c r="G284" s="124" t="s">
        <v>342</v>
      </c>
      <c r="H284" s="124" t="s">
        <v>341</v>
      </c>
      <c r="I284" s="124" t="s">
        <v>340</v>
      </c>
      <c r="J284" s="124">
        <v>1512</v>
      </c>
      <c r="K284" s="124">
        <v>105.84</v>
      </c>
      <c r="L284" s="124">
        <f t="shared" si="14"/>
        <v>1617.84</v>
      </c>
      <c r="M284" s="124">
        <v>0</v>
      </c>
      <c r="N284" s="124">
        <f t="shared" si="12"/>
        <v>1617.84</v>
      </c>
      <c r="O284" s="126" t="str">
        <f t="shared" si="13"/>
        <v>diciembre</v>
      </c>
    </row>
    <row r="285" spans="1:15">
      <c r="A285" s="124" t="s">
        <v>348</v>
      </c>
      <c r="B285" s="125">
        <v>43459</v>
      </c>
      <c r="C285" s="124" t="s">
        <v>347</v>
      </c>
      <c r="G285" s="124" t="s">
        <v>342</v>
      </c>
      <c r="H285" s="124" t="s">
        <v>341</v>
      </c>
      <c r="I285" s="124" t="s">
        <v>340</v>
      </c>
      <c r="J285" s="124">
        <v>390</v>
      </c>
      <c r="K285" s="124">
        <v>27.3</v>
      </c>
      <c r="L285" s="124">
        <f t="shared" si="14"/>
        <v>417.3</v>
      </c>
      <c r="M285" s="124">
        <v>0</v>
      </c>
      <c r="N285" s="124">
        <f t="shared" si="12"/>
        <v>417.3</v>
      </c>
      <c r="O285" s="126" t="str">
        <f t="shared" si="13"/>
        <v>diciembre</v>
      </c>
    </row>
    <row r="286" spans="1:15">
      <c r="A286" s="124" t="s">
        <v>346</v>
      </c>
      <c r="B286" s="125">
        <v>43459</v>
      </c>
      <c r="C286" s="124" t="s">
        <v>345</v>
      </c>
      <c r="G286" s="124" t="s">
        <v>342</v>
      </c>
      <c r="H286" s="124" t="s">
        <v>341</v>
      </c>
      <c r="I286" s="124" t="s">
        <v>340</v>
      </c>
      <c r="J286" s="124">
        <v>90</v>
      </c>
      <c r="K286" s="124">
        <v>6.3</v>
      </c>
      <c r="L286" s="124">
        <f t="shared" si="14"/>
        <v>96.3</v>
      </c>
      <c r="M286" s="124">
        <v>0</v>
      </c>
      <c r="N286" s="124">
        <f t="shared" si="12"/>
        <v>96.3</v>
      </c>
      <c r="O286" s="126" t="str">
        <f t="shared" si="13"/>
        <v>diciembre</v>
      </c>
    </row>
    <row r="287" spans="1:15">
      <c r="A287" s="124" t="s">
        <v>344</v>
      </c>
      <c r="B287" s="125">
        <v>43459</v>
      </c>
      <c r="C287" s="124" t="s">
        <v>343</v>
      </c>
      <c r="G287" s="124" t="s">
        <v>342</v>
      </c>
      <c r="H287" s="124" t="s">
        <v>341</v>
      </c>
      <c r="I287" s="124" t="s">
        <v>340</v>
      </c>
      <c r="J287" s="124">
        <v>270</v>
      </c>
      <c r="K287" s="124">
        <v>18.899999999999999</v>
      </c>
      <c r="L287" s="124">
        <f t="shared" si="14"/>
        <v>288.89999999999998</v>
      </c>
      <c r="M287" s="124">
        <v>0</v>
      </c>
      <c r="N287" s="124">
        <f t="shared" si="12"/>
        <v>288.89999999999998</v>
      </c>
      <c r="O287" s="126" t="str">
        <f t="shared" si="13"/>
        <v>diciembre</v>
      </c>
    </row>
    <row r="1048576" spans="2:2">
      <c r="B1048576" s="1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A25-4D25-4F62-BB09-5ACDEA9F8AAB}">
  <sheetPr codeName="Hoja4">
    <tabColor theme="7" tint="0.79998168889431442"/>
  </sheetPr>
  <dimension ref="A1:AB24"/>
  <sheetViews>
    <sheetView showGridLines="0" zoomScale="90" zoomScaleNormal="90" workbookViewId="0">
      <selection activeCell="K7" sqref="K7:M7"/>
    </sheetView>
  </sheetViews>
  <sheetFormatPr baseColWidth="10" defaultRowHeight="14.4" outlineLevelCol="1"/>
  <cols>
    <col min="1" max="1" width="17.77734375" bestFit="1" customWidth="1"/>
    <col min="2" max="2" width="10.88671875" customWidth="1" outlineLevel="1"/>
    <col min="3" max="10" width="10.44140625" customWidth="1" outlineLevel="1"/>
    <col min="11" max="11" width="12.6640625" customWidth="1" outlineLevel="1"/>
    <col min="12" max="12" width="10.44140625" customWidth="1" outlineLevel="1"/>
    <col min="13" max="13" width="11.6640625" customWidth="1" outlineLevel="1"/>
    <col min="14" max="14" width="10.77734375" customWidth="1" outlineLevel="1"/>
    <col min="15" max="15" width="2.77734375" customWidth="1"/>
    <col min="17" max="24" width="10.44140625" bestFit="1" customWidth="1"/>
    <col min="25" max="25" width="12.6640625" bestFit="1" customWidth="1"/>
    <col min="26" max="26" width="10.44140625" bestFit="1" customWidth="1"/>
    <col min="27" max="27" width="11.6640625" bestFit="1" customWidth="1"/>
    <col min="28" max="28" width="10.77734375" bestFit="1" customWidth="1"/>
  </cols>
  <sheetData>
    <row r="1" spans="1:28">
      <c r="C1" s="166">
        <v>2018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P1" s="166">
        <v>2019</v>
      </c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</row>
    <row r="2" spans="1:28">
      <c r="A2" s="80" t="s">
        <v>87</v>
      </c>
      <c r="B2" s="80" t="s">
        <v>108</v>
      </c>
      <c r="C2" s="81" t="s">
        <v>13</v>
      </c>
      <c r="D2" s="81" t="s">
        <v>14</v>
      </c>
      <c r="E2" s="81" t="s">
        <v>15</v>
      </c>
      <c r="F2" s="81" t="s">
        <v>16</v>
      </c>
      <c r="G2" s="81" t="s">
        <v>109</v>
      </c>
      <c r="H2" s="81" t="s">
        <v>17</v>
      </c>
      <c r="I2" s="81" t="s">
        <v>18</v>
      </c>
      <c r="J2" s="81" t="s">
        <v>19</v>
      </c>
      <c r="K2" s="81" t="s">
        <v>20</v>
      </c>
      <c r="L2" s="81" t="s">
        <v>21</v>
      </c>
      <c r="M2" s="81" t="s">
        <v>110</v>
      </c>
      <c r="N2" s="81" t="s">
        <v>22</v>
      </c>
      <c r="O2" s="82"/>
      <c r="P2" s="80" t="s">
        <v>108</v>
      </c>
      <c r="Q2" s="81" t="s">
        <v>13</v>
      </c>
      <c r="R2" s="81" t="s">
        <v>14</v>
      </c>
      <c r="S2" s="81" t="s">
        <v>15</v>
      </c>
      <c r="T2" s="81" t="s">
        <v>16</v>
      </c>
      <c r="U2" s="81" t="s">
        <v>109</v>
      </c>
      <c r="V2" s="81" t="s">
        <v>17</v>
      </c>
      <c r="W2" s="81" t="s">
        <v>18</v>
      </c>
      <c r="X2" s="81" t="s">
        <v>19</v>
      </c>
      <c r="Y2" s="81" t="s">
        <v>20</v>
      </c>
      <c r="Z2" s="81" t="s">
        <v>21</v>
      </c>
      <c r="AA2" s="81" t="s">
        <v>110</v>
      </c>
      <c r="AB2" s="81" t="s">
        <v>22</v>
      </c>
    </row>
    <row r="3" spans="1:28">
      <c r="A3" s="89" t="s">
        <v>88</v>
      </c>
      <c r="B3" s="78"/>
      <c r="C3" s="79">
        <v>664</v>
      </c>
      <c r="D3" s="79">
        <v>664</v>
      </c>
      <c r="E3" s="79">
        <v>664</v>
      </c>
      <c r="F3" s="79">
        <v>664</v>
      </c>
      <c r="G3" s="79">
        <v>664</v>
      </c>
      <c r="H3" s="79">
        <v>664</v>
      </c>
      <c r="I3" s="79">
        <v>664</v>
      </c>
      <c r="J3" s="79">
        <v>664</v>
      </c>
      <c r="K3" s="79">
        <v>664</v>
      </c>
      <c r="L3" s="79">
        <v>664</v>
      </c>
      <c r="M3" s="79">
        <v>664</v>
      </c>
      <c r="N3" s="79">
        <v>664</v>
      </c>
      <c r="O3" s="76"/>
      <c r="P3" s="78"/>
      <c r="Q3" s="79">
        <v>678.34</v>
      </c>
      <c r="R3" s="79">
        <v>678.34</v>
      </c>
      <c r="S3" s="79">
        <v>678.34</v>
      </c>
      <c r="T3" s="79">
        <v>678.34</v>
      </c>
      <c r="U3" s="79"/>
      <c r="V3" s="79"/>
      <c r="W3" s="79"/>
      <c r="X3" s="79"/>
      <c r="Y3" s="79"/>
      <c r="Z3" s="79"/>
      <c r="AA3" s="79"/>
      <c r="AB3" s="79"/>
    </row>
    <row r="4" spans="1:28">
      <c r="A4" s="89" t="s">
        <v>89</v>
      </c>
      <c r="B4" s="78"/>
      <c r="C4" s="79">
        <v>121</v>
      </c>
      <c r="D4" s="79">
        <v>121</v>
      </c>
      <c r="E4" s="79">
        <v>121</v>
      </c>
      <c r="F4" s="79">
        <v>121</v>
      </c>
      <c r="G4" s="79">
        <v>180</v>
      </c>
      <c r="H4" s="79">
        <v>121</v>
      </c>
      <c r="I4" s="79">
        <v>121</v>
      </c>
      <c r="J4" s="79">
        <v>121</v>
      </c>
      <c r="K4" s="79">
        <v>121</v>
      </c>
      <c r="L4" s="79">
        <v>121</v>
      </c>
      <c r="M4" s="79">
        <v>121</v>
      </c>
      <c r="N4" s="79">
        <v>121</v>
      </c>
      <c r="O4" s="76"/>
      <c r="P4" s="78"/>
      <c r="Q4" s="79">
        <v>121</v>
      </c>
      <c r="R4" s="79">
        <v>121</v>
      </c>
      <c r="S4" s="79">
        <v>121</v>
      </c>
      <c r="T4" s="79">
        <v>121</v>
      </c>
      <c r="U4" s="79"/>
      <c r="V4" s="79"/>
      <c r="W4" s="79"/>
      <c r="X4" s="79"/>
      <c r="Y4" s="79"/>
      <c r="Z4" s="79"/>
      <c r="AA4" s="79"/>
      <c r="AB4" s="79"/>
    </row>
    <row r="5" spans="1:28">
      <c r="A5" s="89" t="s">
        <v>90</v>
      </c>
      <c r="B5" s="78"/>
      <c r="C5" s="79">
        <v>562</v>
      </c>
      <c r="D5" s="79">
        <v>562</v>
      </c>
      <c r="E5" s="79">
        <v>562</v>
      </c>
      <c r="F5" s="79">
        <v>562</v>
      </c>
      <c r="G5" s="79">
        <v>562</v>
      </c>
      <c r="H5" s="79">
        <v>562</v>
      </c>
      <c r="I5" s="79">
        <v>562</v>
      </c>
      <c r="J5" s="79">
        <v>562</v>
      </c>
      <c r="K5" s="79">
        <v>562</v>
      </c>
      <c r="L5" s="79">
        <v>562</v>
      </c>
      <c r="M5" s="79">
        <v>562</v>
      </c>
      <c r="N5" s="79">
        <v>562</v>
      </c>
      <c r="O5" s="76"/>
      <c r="P5" s="78"/>
      <c r="Q5" s="79">
        <v>562.29999999999995</v>
      </c>
      <c r="R5" s="79">
        <v>562.29999999999995</v>
      </c>
      <c r="S5" s="79">
        <v>562.29999999999995</v>
      </c>
      <c r="T5" s="79">
        <v>562.29999999999995</v>
      </c>
      <c r="U5" s="79"/>
      <c r="V5" s="79"/>
      <c r="W5" s="79"/>
      <c r="X5" s="79"/>
      <c r="Y5" s="79"/>
      <c r="Z5" s="79"/>
      <c r="AA5" s="79"/>
      <c r="AB5" s="79"/>
    </row>
    <row r="6" spans="1:28">
      <c r="A6" s="89" t="s">
        <v>91</v>
      </c>
      <c r="B6" s="78"/>
      <c r="C6" s="79">
        <v>0</v>
      </c>
      <c r="D6" s="79">
        <v>0</v>
      </c>
      <c r="E6" s="79">
        <v>0</v>
      </c>
      <c r="F6" s="79">
        <v>0</v>
      </c>
      <c r="G6" s="79">
        <v>0</v>
      </c>
      <c r="H6" s="79">
        <v>0</v>
      </c>
      <c r="I6" s="79">
        <v>0</v>
      </c>
      <c r="J6" s="79">
        <v>0</v>
      </c>
      <c r="K6" s="79">
        <v>0</v>
      </c>
      <c r="L6" s="79">
        <v>0</v>
      </c>
      <c r="M6" s="79">
        <v>0</v>
      </c>
      <c r="N6" s="79">
        <v>0</v>
      </c>
      <c r="O6" s="76"/>
      <c r="P6" s="78"/>
      <c r="Q6" s="79">
        <v>0</v>
      </c>
      <c r="R6" s="79">
        <v>0</v>
      </c>
      <c r="S6" s="79">
        <v>1200</v>
      </c>
      <c r="T6" s="79">
        <v>561.12</v>
      </c>
      <c r="U6" s="79"/>
      <c r="V6" s="79"/>
      <c r="W6" s="79"/>
      <c r="X6" s="79"/>
      <c r="Y6" s="79"/>
      <c r="Z6" s="79"/>
      <c r="AA6" s="79"/>
      <c r="AB6" s="79"/>
    </row>
    <row r="7" spans="1:28">
      <c r="A7" s="89" t="s">
        <v>92</v>
      </c>
      <c r="B7" s="78"/>
      <c r="C7" s="79">
        <v>363</v>
      </c>
      <c r="D7" s="79">
        <v>363</v>
      </c>
      <c r="E7" s="79">
        <v>363</v>
      </c>
      <c r="F7" s="79">
        <v>363</v>
      </c>
      <c r="G7" s="79">
        <v>363</v>
      </c>
      <c r="H7" s="79">
        <v>363</v>
      </c>
      <c r="I7" s="79">
        <v>363</v>
      </c>
      <c r="J7" s="79">
        <v>363</v>
      </c>
      <c r="K7" s="79">
        <v>363</v>
      </c>
      <c r="L7" s="79">
        <v>363</v>
      </c>
      <c r="M7" s="79">
        <v>363</v>
      </c>
      <c r="N7" s="79">
        <v>363</v>
      </c>
      <c r="O7" s="76"/>
      <c r="P7" s="78"/>
      <c r="Q7" s="79">
        <v>363</v>
      </c>
      <c r="R7" s="79">
        <v>363</v>
      </c>
      <c r="S7" s="79">
        <v>363</v>
      </c>
      <c r="T7" s="79">
        <v>363</v>
      </c>
      <c r="U7" s="79"/>
      <c r="V7" s="79"/>
      <c r="W7" s="79"/>
      <c r="X7" s="79"/>
      <c r="Y7" s="79"/>
      <c r="Z7" s="79"/>
      <c r="AA7" s="79"/>
      <c r="AB7" s="79"/>
    </row>
    <row r="8" spans="1:28">
      <c r="A8" s="89" t="s">
        <v>93</v>
      </c>
      <c r="B8" s="78"/>
      <c r="C8" s="79">
        <v>2879</v>
      </c>
      <c r="D8" s="79">
        <v>3025</v>
      </c>
      <c r="E8" s="79">
        <v>3800</v>
      </c>
      <c r="F8" s="79">
        <v>3800</v>
      </c>
      <c r="G8" s="79">
        <v>3875</v>
      </c>
      <c r="H8" s="79">
        <v>3875</v>
      </c>
      <c r="I8" s="79">
        <v>3875</v>
      </c>
      <c r="J8" s="79">
        <v>4000</v>
      </c>
      <c r="K8" s="79">
        <v>4050</v>
      </c>
      <c r="L8" s="79">
        <v>4086</v>
      </c>
      <c r="M8" s="79">
        <v>4300</v>
      </c>
      <c r="N8" s="79">
        <v>4100</v>
      </c>
      <c r="O8" s="76"/>
      <c r="P8" s="78"/>
      <c r="Q8" s="79">
        <v>3918</v>
      </c>
      <c r="R8" s="79">
        <v>3918</v>
      </c>
      <c r="S8" s="79">
        <v>4444</v>
      </c>
      <c r="T8" s="114">
        <v>4450</v>
      </c>
      <c r="U8" s="79"/>
      <c r="V8" s="79"/>
      <c r="W8" s="79"/>
      <c r="X8" s="79"/>
      <c r="Y8" s="79"/>
      <c r="Z8" s="79"/>
      <c r="AA8" s="79"/>
      <c r="AB8" s="79"/>
    </row>
    <row r="9" spans="1:28">
      <c r="A9" s="89" t="s">
        <v>94</v>
      </c>
      <c r="B9" s="78"/>
      <c r="C9" s="79">
        <v>892</v>
      </c>
      <c r="D9" s="79">
        <v>893</v>
      </c>
      <c r="E9" s="79">
        <v>893</v>
      </c>
      <c r="F9" s="79">
        <v>1228</v>
      </c>
      <c r="G9" s="79">
        <v>1306</v>
      </c>
      <c r="H9" s="79">
        <v>1309</v>
      </c>
      <c r="I9" s="79">
        <v>1308</v>
      </c>
      <c r="J9" s="79">
        <v>1500</v>
      </c>
      <c r="K9" s="79">
        <v>1393</v>
      </c>
      <c r="L9" s="79">
        <v>1472</v>
      </c>
      <c r="M9" s="79">
        <v>1335</v>
      </c>
      <c r="N9" s="79">
        <v>1580</v>
      </c>
      <c r="O9" s="76"/>
      <c r="P9" s="78"/>
      <c r="Q9" s="79">
        <v>1387.72</v>
      </c>
      <c r="R9" s="79">
        <v>1500</v>
      </c>
      <c r="S9" s="79">
        <v>1350.74</v>
      </c>
      <c r="T9" s="114">
        <v>1500</v>
      </c>
      <c r="U9" s="79"/>
      <c r="V9" s="79"/>
      <c r="W9" s="79"/>
      <c r="X9" s="79"/>
      <c r="Y9" s="79"/>
      <c r="Z9" s="79"/>
      <c r="AA9" s="79"/>
      <c r="AB9" s="79"/>
    </row>
    <row r="10" spans="1:28">
      <c r="A10" s="89" t="s">
        <v>95</v>
      </c>
      <c r="B10" s="78"/>
      <c r="C10" s="79">
        <v>358</v>
      </c>
      <c r="D10" s="79">
        <v>358</v>
      </c>
      <c r="E10" s="79">
        <v>358</v>
      </c>
      <c r="F10" s="79">
        <v>358</v>
      </c>
      <c r="G10" s="79">
        <v>358</v>
      </c>
      <c r="H10" s="79">
        <v>358</v>
      </c>
      <c r="I10" s="79">
        <v>358</v>
      </c>
      <c r="J10" s="79">
        <v>358</v>
      </c>
      <c r="K10" s="79">
        <v>358</v>
      </c>
      <c r="L10" s="79">
        <v>358</v>
      </c>
      <c r="M10" s="79">
        <v>358</v>
      </c>
      <c r="N10" s="79">
        <v>358</v>
      </c>
      <c r="O10" s="76"/>
      <c r="P10" s="78"/>
      <c r="Q10" s="79">
        <v>364.22</v>
      </c>
      <c r="R10" s="79">
        <v>364.22</v>
      </c>
      <c r="S10" s="79">
        <v>364.22</v>
      </c>
      <c r="T10" s="79">
        <v>364.22</v>
      </c>
      <c r="U10" s="79"/>
      <c r="V10" s="79"/>
      <c r="W10" s="79"/>
      <c r="X10" s="79"/>
      <c r="Y10" s="79"/>
      <c r="Z10" s="79"/>
      <c r="AA10" s="79"/>
      <c r="AB10" s="79"/>
    </row>
    <row r="11" spans="1:28">
      <c r="A11" s="89" t="s">
        <v>96</v>
      </c>
      <c r="B11" s="78"/>
      <c r="C11" s="79">
        <v>112</v>
      </c>
      <c r="D11" s="79">
        <v>77</v>
      </c>
      <c r="E11" s="79">
        <v>92</v>
      </c>
      <c r="F11" s="79">
        <v>70</v>
      </c>
      <c r="G11" s="79">
        <v>103</v>
      </c>
      <c r="H11" s="79">
        <v>76</v>
      </c>
      <c r="I11" s="79">
        <v>79</v>
      </c>
      <c r="J11" s="79">
        <v>90</v>
      </c>
      <c r="K11" s="79">
        <v>138</v>
      </c>
      <c r="L11" s="79">
        <v>86</v>
      </c>
      <c r="M11" s="79">
        <v>78</v>
      </c>
      <c r="N11" s="79">
        <v>109</v>
      </c>
      <c r="O11" s="76"/>
      <c r="P11" s="78"/>
      <c r="Q11" s="79">
        <v>138.81</v>
      </c>
      <c r="R11" s="79">
        <v>200.76</v>
      </c>
      <c r="S11" s="79">
        <v>138.81</v>
      </c>
      <c r="T11" s="114">
        <v>140</v>
      </c>
      <c r="U11" s="79"/>
      <c r="V11" s="79"/>
      <c r="W11" s="79"/>
      <c r="X11" s="79"/>
      <c r="Y11" s="79"/>
      <c r="Z11" s="79"/>
      <c r="AA11" s="79"/>
      <c r="AB11" s="79"/>
    </row>
    <row r="12" spans="1:28">
      <c r="A12" s="89" t="s">
        <v>97</v>
      </c>
      <c r="B12" s="78"/>
      <c r="C12" s="79">
        <v>44</v>
      </c>
      <c r="D12" s="79">
        <v>44</v>
      </c>
      <c r="E12" s="79">
        <v>44</v>
      </c>
      <c r="F12" s="79">
        <v>44</v>
      </c>
      <c r="G12" s="79">
        <v>44</v>
      </c>
      <c r="H12" s="79">
        <v>44</v>
      </c>
      <c r="I12" s="79">
        <v>44</v>
      </c>
      <c r="J12" s="79">
        <v>44</v>
      </c>
      <c r="K12" s="79">
        <v>44</v>
      </c>
      <c r="L12" s="79">
        <v>44</v>
      </c>
      <c r="M12" s="79">
        <v>44</v>
      </c>
      <c r="N12" s="79">
        <v>44</v>
      </c>
      <c r="O12" s="76"/>
      <c r="P12" s="78"/>
      <c r="Q12" s="79">
        <v>133.87</v>
      </c>
      <c r="R12" s="79">
        <v>42.35</v>
      </c>
      <c r="S12" s="79">
        <v>43.67</v>
      </c>
      <c r="T12" s="79">
        <v>42.35</v>
      </c>
      <c r="U12" s="79"/>
      <c r="V12" s="79"/>
      <c r="W12" s="79"/>
      <c r="X12" s="79"/>
      <c r="Y12" s="79"/>
      <c r="Z12" s="79"/>
      <c r="AA12" s="79"/>
      <c r="AB12" s="79"/>
    </row>
    <row r="13" spans="1:28">
      <c r="A13" s="89" t="s">
        <v>37</v>
      </c>
      <c r="B13" s="78"/>
      <c r="C13" s="79">
        <v>87</v>
      </c>
      <c r="D13" s="79">
        <v>0</v>
      </c>
      <c r="E13" s="79">
        <v>0</v>
      </c>
      <c r="F13" s="79">
        <v>89</v>
      </c>
      <c r="G13" s="79">
        <v>0</v>
      </c>
      <c r="H13" s="79">
        <v>0</v>
      </c>
      <c r="I13" s="79">
        <v>97</v>
      </c>
      <c r="J13" s="79">
        <v>0</v>
      </c>
      <c r="K13" s="79">
        <v>0</v>
      </c>
      <c r="L13" s="79">
        <v>93</v>
      </c>
      <c r="M13" s="79">
        <v>0</v>
      </c>
      <c r="N13" s="79">
        <v>0</v>
      </c>
      <c r="O13" s="76"/>
      <c r="P13" s="78"/>
      <c r="Q13" s="79">
        <v>93.25</v>
      </c>
      <c r="R13" s="79">
        <v>0</v>
      </c>
      <c r="S13" s="79">
        <v>0</v>
      </c>
      <c r="T13" s="79">
        <v>97.5</v>
      </c>
      <c r="U13" s="79"/>
      <c r="V13" s="79"/>
      <c r="W13" s="79"/>
      <c r="X13" s="79"/>
      <c r="Y13" s="79"/>
      <c r="Z13" s="79"/>
      <c r="AA13" s="79"/>
      <c r="AB13" s="79"/>
    </row>
    <row r="14" spans="1:28">
      <c r="A14" s="89" t="s">
        <v>98</v>
      </c>
      <c r="B14" s="78"/>
      <c r="C14" s="79">
        <v>11</v>
      </c>
      <c r="D14" s="79">
        <v>11</v>
      </c>
      <c r="E14" s="79">
        <v>11</v>
      </c>
      <c r="F14" s="79">
        <v>11</v>
      </c>
      <c r="G14" s="79">
        <v>11</v>
      </c>
      <c r="H14" s="79">
        <v>11</v>
      </c>
      <c r="I14" s="79">
        <v>11</v>
      </c>
      <c r="J14" s="79">
        <v>11</v>
      </c>
      <c r="K14" s="79">
        <v>11</v>
      </c>
      <c r="L14" s="79">
        <v>11</v>
      </c>
      <c r="M14" s="79">
        <v>11</v>
      </c>
      <c r="N14" s="79">
        <v>11</v>
      </c>
      <c r="O14" s="76"/>
      <c r="P14" s="78"/>
      <c r="Q14" s="79">
        <v>11</v>
      </c>
      <c r="R14" s="79">
        <v>11</v>
      </c>
      <c r="S14" s="79">
        <v>11</v>
      </c>
      <c r="T14" s="79">
        <v>11</v>
      </c>
      <c r="U14" s="79"/>
      <c r="V14" s="79"/>
      <c r="W14" s="79"/>
      <c r="X14" s="79"/>
      <c r="Y14" s="79"/>
      <c r="Z14" s="79"/>
      <c r="AA14" s="79"/>
      <c r="AB14" s="79"/>
    </row>
    <row r="15" spans="1:28">
      <c r="A15" s="89" t="s">
        <v>99</v>
      </c>
      <c r="B15" s="78"/>
      <c r="C15" s="79">
        <v>35</v>
      </c>
      <c r="D15" s="79">
        <v>35</v>
      </c>
      <c r="E15" s="79">
        <v>35</v>
      </c>
      <c r="F15" s="79">
        <v>35</v>
      </c>
      <c r="G15" s="79">
        <v>35</v>
      </c>
      <c r="H15" s="79">
        <v>35</v>
      </c>
      <c r="I15" s="79">
        <v>35</v>
      </c>
      <c r="J15" s="79">
        <v>35</v>
      </c>
      <c r="K15" s="79">
        <v>35</v>
      </c>
      <c r="L15" s="79">
        <v>35</v>
      </c>
      <c r="M15" s="79">
        <v>35</v>
      </c>
      <c r="N15" s="79">
        <v>35</v>
      </c>
      <c r="O15" s="76"/>
      <c r="P15" s="78"/>
      <c r="Q15" s="79">
        <v>35</v>
      </c>
      <c r="R15" s="79">
        <v>35</v>
      </c>
      <c r="S15" s="79">
        <v>35</v>
      </c>
      <c r="T15" s="79">
        <v>35</v>
      </c>
      <c r="U15" s="79"/>
      <c r="V15" s="79"/>
      <c r="W15" s="79"/>
      <c r="X15" s="79"/>
      <c r="Y15" s="79"/>
      <c r="Z15" s="79"/>
      <c r="AA15" s="79"/>
      <c r="AB15" s="79"/>
    </row>
    <row r="16" spans="1:28">
      <c r="A16" s="89" t="s">
        <v>100</v>
      </c>
      <c r="B16" s="78"/>
      <c r="C16" s="79">
        <v>682</v>
      </c>
      <c r="D16" s="79">
        <v>0</v>
      </c>
      <c r="E16" s="79">
        <v>575</v>
      </c>
      <c r="F16" s="79">
        <v>940</v>
      </c>
      <c r="G16" s="79">
        <v>630</v>
      </c>
      <c r="H16" s="79">
        <v>516</v>
      </c>
      <c r="I16" s="79">
        <v>342</v>
      </c>
      <c r="J16" s="79">
        <v>0</v>
      </c>
      <c r="K16" s="79">
        <v>610</v>
      </c>
      <c r="L16" s="79">
        <v>410</v>
      </c>
      <c r="M16" s="79">
        <v>578</v>
      </c>
      <c r="N16" s="79">
        <v>747</v>
      </c>
      <c r="O16" s="76"/>
      <c r="P16" s="78"/>
      <c r="Q16" s="79">
        <v>506</v>
      </c>
      <c r="R16" s="79">
        <v>1497</v>
      </c>
      <c r="S16" s="79">
        <v>570</v>
      </c>
      <c r="T16" s="79">
        <v>450</v>
      </c>
      <c r="U16" s="79"/>
      <c r="V16" s="79"/>
      <c r="W16" s="79"/>
      <c r="X16" s="79"/>
      <c r="Y16" s="79"/>
      <c r="Z16" s="79"/>
      <c r="AA16" s="79"/>
      <c r="AB16" s="79"/>
    </row>
    <row r="17" spans="1:28">
      <c r="A17" s="89" t="s">
        <v>101</v>
      </c>
      <c r="B17" s="78"/>
      <c r="C17" s="79">
        <v>145</v>
      </c>
      <c r="D17" s="79">
        <v>145</v>
      </c>
      <c r="E17" s="79">
        <v>145</v>
      </c>
      <c r="F17" s="79">
        <v>145</v>
      </c>
      <c r="G17" s="79">
        <v>145</v>
      </c>
      <c r="H17" s="79">
        <v>145</v>
      </c>
      <c r="I17" s="79">
        <v>145</v>
      </c>
      <c r="J17" s="79">
        <v>145</v>
      </c>
      <c r="K17" s="79">
        <v>145</v>
      </c>
      <c r="L17" s="79">
        <v>145</v>
      </c>
      <c r="M17" s="79">
        <v>145</v>
      </c>
      <c r="N17" s="79">
        <v>145</v>
      </c>
      <c r="O17" s="76"/>
      <c r="P17" s="78"/>
      <c r="Q17" s="79">
        <v>150</v>
      </c>
      <c r="R17" s="79">
        <v>150</v>
      </c>
      <c r="S17" s="79">
        <v>150</v>
      </c>
      <c r="T17" s="79">
        <v>150</v>
      </c>
      <c r="U17" s="79"/>
      <c r="V17" s="79"/>
      <c r="W17" s="79"/>
      <c r="X17" s="79"/>
      <c r="Y17" s="79"/>
      <c r="Z17" s="79"/>
      <c r="AA17" s="79"/>
      <c r="AB17" s="79"/>
    </row>
    <row r="18" spans="1:28">
      <c r="A18" s="89" t="s">
        <v>102</v>
      </c>
      <c r="B18" s="79">
        <v>320</v>
      </c>
      <c r="C18" s="79">
        <f>$P$18/12</f>
        <v>26.666666666666668</v>
      </c>
      <c r="D18" s="79">
        <f>$P$18/12</f>
        <v>26.666666666666668</v>
      </c>
      <c r="E18" s="79">
        <f t="shared" ref="E18:N18" si="0">$P$18/12</f>
        <v>26.666666666666668</v>
      </c>
      <c r="F18" s="79">
        <f t="shared" si="0"/>
        <v>26.666666666666668</v>
      </c>
      <c r="G18" s="79">
        <f t="shared" si="0"/>
        <v>26.666666666666668</v>
      </c>
      <c r="H18" s="79">
        <f t="shared" si="0"/>
        <v>26.666666666666668</v>
      </c>
      <c r="I18" s="79">
        <f t="shared" si="0"/>
        <v>26.666666666666668</v>
      </c>
      <c r="J18" s="79">
        <f t="shared" si="0"/>
        <v>26.666666666666668</v>
      </c>
      <c r="K18" s="79">
        <f t="shared" si="0"/>
        <v>26.666666666666668</v>
      </c>
      <c r="L18" s="79">
        <f t="shared" si="0"/>
        <v>26.666666666666668</v>
      </c>
      <c r="M18" s="79">
        <f t="shared" si="0"/>
        <v>26.666666666666668</v>
      </c>
      <c r="N18" s="79">
        <f t="shared" si="0"/>
        <v>26.666666666666668</v>
      </c>
      <c r="O18" s="76"/>
      <c r="P18" s="79">
        <v>320</v>
      </c>
      <c r="Q18" s="79">
        <f>$P$18/12</f>
        <v>26.666666666666668</v>
      </c>
      <c r="R18" s="79">
        <f>$P$18/12</f>
        <v>26.666666666666668</v>
      </c>
      <c r="S18" s="79">
        <f t="shared" ref="S18:T18" si="1">$P$18/12</f>
        <v>26.666666666666668</v>
      </c>
      <c r="T18" s="79">
        <f t="shared" si="1"/>
        <v>26.666666666666668</v>
      </c>
      <c r="U18" s="79"/>
      <c r="V18" s="79"/>
      <c r="W18" s="79"/>
      <c r="X18" s="79"/>
      <c r="Y18" s="79"/>
      <c r="Z18" s="79"/>
      <c r="AA18" s="79"/>
      <c r="AB18" s="79"/>
    </row>
    <row r="19" spans="1:28">
      <c r="A19" s="89" t="s">
        <v>103</v>
      </c>
      <c r="B19" s="79">
        <v>287</v>
      </c>
      <c r="C19" s="79">
        <f>$B$19/12</f>
        <v>23.916666666666668</v>
      </c>
      <c r="D19" s="79">
        <f t="shared" ref="D19:N19" si="2">$B$19/12</f>
        <v>23.916666666666668</v>
      </c>
      <c r="E19" s="79">
        <f t="shared" si="2"/>
        <v>23.916666666666668</v>
      </c>
      <c r="F19" s="79">
        <f t="shared" si="2"/>
        <v>23.916666666666668</v>
      </c>
      <c r="G19" s="79">
        <f t="shared" si="2"/>
        <v>23.916666666666668</v>
      </c>
      <c r="H19" s="79">
        <f t="shared" si="2"/>
        <v>23.916666666666668</v>
      </c>
      <c r="I19" s="79">
        <f t="shared" si="2"/>
        <v>23.916666666666668</v>
      </c>
      <c r="J19" s="79">
        <f t="shared" si="2"/>
        <v>23.916666666666668</v>
      </c>
      <c r="K19" s="79">
        <f t="shared" si="2"/>
        <v>23.916666666666668</v>
      </c>
      <c r="L19" s="79">
        <f t="shared" si="2"/>
        <v>23.916666666666668</v>
      </c>
      <c r="M19" s="79">
        <f t="shared" si="2"/>
        <v>23.916666666666668</v>
      </c>
      <c r="N19" s="79">
        <f t="shared" si="2"/>
        <v>23.916666666666668</v>
      </c>
      <c r="O19" s="76"/>
      <c r="P19" s="79">
        <v>290</v>
      </c>
      <c r="Q19" s="79">
        <f>$P$19/12</f>
        <v>24.166666666666668</v>
      </c>
      <c r="R19" s="79">
        <f>$P$19/12</f>
        <v>24.166666666666668</v>
      </c>
      <c r="S19" s="79">
        <f t="shared" ref="S19:T19" si="3">$P$19/12</f>
        <v>24.166666666666668</v>
      </c>
      <c r="T19" s="79">
        <f t="shared" si="3"/>
        <v>24.166666666666668</v>
      </c>
      <c r="U19" s="79"/>
      <c r="V19" s="79"/>
      <c r="W19" s="79"/>
      <c r="X19" s="79"/>
      <c r="Y19" s="79"/>
      <c r="Z19" s="79"/>
      <c r="AA19" s="79"/>
      <c r="AB19" s="79"/>
    </row>
    <row r="20" spans="1:28">
      <c r="A20" s="89" t="s">
        <v>104</v>
      </c>
      <c r="B20" s="79">
        <v>250</v>
      </c>
      <c r="C20" s="79">
        <f>$P$20/12</f>
        <v>20.833333333333332</v>
      </c>
      <c r="D20" s="79">
        <f>$P$20/12</f>
        <v>20.833333333333332</v>
      </c>
      <c r="E20" s="79">
        <f t="shared" ref="E20:N20" si="4">$P$20/12</f>
        <v>20.833333333333332</v>
      </c>
      <c r="F20" s="79">
        <f t="shared" si="4"/>
        <v>20.833333333333332</v>
      </c>
      <c r="G20" s="79">
        <f t="shared" si="4"/>
        <v>20.833333333333332</v>
      </c>
      <c r="H20" s="79">
        <f t="shared" si="4"/>
        <v>20.833333333333332</v>
      </c>
      <c r="I20" s="79">
        <f t="shared" si="4"/>
        <v>20.833333333333332</v>
      </c>
      <c r="J20" s="79">
        <f t="shared" si="4"/>
        <v>20.833333333333332</v>
      </c>
      <c r="K20" s="79">
        <f t="shared" si="4"/>
        <v>20.833333333333332</v>
      </c>
      <c r="L20" s="79">
        <f t="shared" si="4"/>
        <v>20.833333333333332</v>
      </c>
      <c r="M20" s="79">
        <f t="shared" si="4"/>
        <v>20.833333333333332</v>
      </c>
      <c r="N20" s="79">
        <f t="shared" si="4"/>
        <v>20.833333333333332</v>
      </c>
      <c r="O20" s="76"/>
      <c r="P20" s="79">
        <v>250</v>
      </c>
      <c r="Q20" s="79">
        <f>$P$20/12</f>
        <v>20.833333333333332</v>
      </c>
      <c r="R20" s="79">
        <f>$P$20/12</f>
        <v>20.833333333333332</v>
      </c>
      <c r="S20" s="79">
        <f t="shared" ref="S20:T20" si="5">$P$20/12</f>
        <v>20.833333333333332</v>
      </c>
      <c r="T20" s="79">
        <f t="shared" si="5"/>
        <v>20.833333333333332</v>
      </c>
      <c r="U20" s="79"/>
      <c r="V20" s="79"/>
      <c r="W20" s="79"/>
      <c r="X20" s="79"/>
      <c r="Y20" s="79"/>
      <c r="Z20" s="79"/>
      <c r="AA20" s="79"/>
      <c r="AB20" s="79"/>
    </row>
    <row r="21" spans="1:28">
      <c r="A21" s="78" t="s">
        <v>105</v>
      </c>
      <c r="B21" s="29"/>
      <c r="C21" s="79">
        <v>3500</v>
      </c>
      <c r="D21" s="79"/>
      <c r="E21" s="79">
        <v>0</v>
      </c>
      <c r="F21" s="79">
        <v>3770</v>
      </c>
      <c r="G21" s="79"/>
      <c r="H21" s="79">
        <v>0</v>
      </c>
      <c r="I21" s="79">
        <v>4100</v>
      </c>
      <c r="J21" s="79"/>
      <c r="K21" s="79">
        <v>0</v>
      </c>
      <c r="L21" s="79">
        <v>3600</v>
      </c>
      <c r="M21" s="79"/>
      <c r="N21" s="79">
        <v>0</v>
      </c>
      <c r="O21" s="76"/>
      <c r="P21" s="29"/>
      <c r="Q21" s="79">
        <v>3845</v>
      </c>
      <c r="R21" s="79"/>
      <c r="S21" s="79"/>
      <c r="T21" s="79">
        <v>3800</v>
      </c>
      <c r="U21" s="79"/>
      <c r="V21" s="79">
        <v>1360</v>
      </c>
      <c r="W21" s="79"/>
      <c r="X21" s="79"/>
      <c r="Y21" s="79">
        <v>1360</v>
      </c>
      <c r="Z21" s="79"/>
      <c r="AA21" s="79"/>
      <c r="AB21" s="79">
        <v>1360</v>
      </c>
    </row>
    <row r="22" spans="1:28">
      <c r="A22" s="78" t="s">
        <v>106</v>
      </c>
      <c r="B22" s="112"/>
      <c r="C22" s="112"/>
      <c r="D22" s="113"/>
      <c r="E22" s="113"/>
      <c r="F22" s="113"/>
      <c r="G22" s="113"/>
      <c r="H22" s="113"/>
      <c r="I22" s="113">
        <v>1159</v>
      </c>
      <c r="J22" s="113"/>
      <c r="K22" s="113"/>
      <c r="L22" s="113"/>
      <c r="M22" s="113"/>
      <c r="N22" s="113">
        <v>172</v>
      </c>
      <c r="P22" s="78"/>
      <c r="Q22" s="78"/>
      <c r="R22" s="7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>
      <c r="D23" s="76"/>
      <c r="R23" s="76"/>
    </row>
    <row r="24" spans="1:28">
      <c r="A24" s="11" t="s">
        <v>107</v>
      </c>
      <c r="B24" s="11"/>
      <c r="C24" s="77">
        <f>SUM(C3:C23)</f>
        <v>10526.416666666668</v>
      </c>
      <c r="D24" s="77">
        <f>SUM(D3:D23)</f>
        <v>6369.416666666667</v>
      </c>
      <c r="E24" s="77">
        <f t="shared" ref="E24" si="6">SUM(E3:E23)</f>
        <v>7734.416666666667</v>
      </c>
      <c r="F24" s="77">
        <f t="shared" ref="F24" si="7">SUM(F3:F23)</f>
        <v>12271.416666666666</v>
      </c>
      <c r="G24" s="77">
        <f t="shared" ref="G24" si="8">SUM(G3:G23)</f>
        <v>8347.4166666666661</v>
      </c>
      <c r="H24" s="77">
        <f t="shared" ref="H24" si="9">SUM(H3:H23)</f>
        <v>8150.416666666667</v>
      </c>
      <c r="I24" s="77">
        <f t="shared" ref="I24" si="10">SUM(I3:I23)</f>
        <v>13334.416666666668</v>
      </c>
      <c r="J24" s="77">
        <f t="shared" ref="J24" si="11">SUM(J3:J23)</f>
        <v>7964.416666666667</v>
      </c>
      <c r="K24" s="77">
        <f t="shared" ref="K24" si="12">SUM(K3:K23)</f>
        <v>8565.4166666666661</v>
      </c>
      <c r="L24" s="77">
        <f t="shared" ref="L24" si="13">SUM(L3:L23)</f>
        <v>12121.416666666666</v>
      </c>
      <c r="M24" s="77">
        <f t="shared" ref="M24" si="14">SUM(M3:M23)</f>
        <v>8665.4166666666661</v>
      </c>
      <c r="N24" s="77">
        <f t="shared" ref="N24" si="15">SUM(N3:N23)</f>
        <v>9082.4166666666661</v>
      </c>
      <c r="O24" s="77"/>
      <c r="P24" s="11"/>
      <c r="Q24" s="77">
        <f>SUM(Q3:Q23)</f>
        <v>12379.176666666666</v>
      </c>
      <c r="R24" s="77">
        <f>SUM(R3:R23)</f>
        <v>9514.6366666666672</v>
      </c>
      <c r="S24" s="77">
        <f t="shared" ref="S24:AB24" si="16">SUM(S3:S23)</f>
        <v>10103.746666666664</v>
      </c>
      <c r="T24" s="77">
        <f t="shared" si="16"/>
        <v>13397.496666666666</v>
      </c>
      <c r="U24" s="77">
        <f t="shared" si="16"/>
        <v>0</v>
      </c>
      <c r="V24" s="77">
        <f t="shared" si="16"/>
        <v>1360</v>
      </c>
      <c r="W24" s="77">
        <f t="shared" si="16"/>
        <v>0</v>
      </c>
      <c r="X24" s="77">
        <f t="shared" si="16"/>
        <v>0</v>
      </c>
      <c r="Y24" s="77">
        <f t="shared" si="16"/>
        <v>1360</v>
      </c>
      <c r="Z24" s="77">
        <f t="shared" si="16"/>
        <v>0</v>
      </c>
      <c r="AA24" s="77">
        <f t="shared" si="16"/>
        <v>0</v>
      </c>
      <c r="AB24" s="77">
        <f t="shared" si="16"/>
        <v>1360</v>
      </c>
    </row>
  </sheetData>
  <mergeCells count="2">
    <mergeCell ref="C1:N1"/>
    <mergeCell ref="P1:AB1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7AF1-CD09-4E4A-92A2-FCA203766348}">
  <sheetPr>
    <tabColor theme="0" tint="-0.249977111117893"/>
  </sheetPr>
  <dimension ref="A1:F400"/>
  <sheetViews>
    <sheetView showGridLines="0" workbookViewId="0">
      <selection activeCell="A2" sqref="A2"/>
    </sheetView>
  </sheetViews>
  <sheetFormatPr baseColWidth="10" defaultRowHeight="14.4" outlineLevelCol="1"/>
  <cols>
    <col min="1" max="1" width="17.77734375" style="124" bestFit="1" customWidth="1"/>
    <col min="2" max="2" width="28.44140625" style="124" customWidth="1"/>
    <col min="3" max="3" width="15.21875" style="124" hidden="1" customWidth="1" outlineLevel="1"/>
    <col min="4" max="4" width="11.5546875" style="124" collapsed="1"/>
    <col min="5" max="5" width="11.5546875" style="128"/>
    <col min="6" max="16384" width="11.5546875" style="124"/>
  </cols>
  <sheetData>
    <row r="1" spans="1:6">
      <c r="A1" s="141" t="s">
        <v>430</v>
      </c>
      <c r="B1" s="140" t="s">
        <v>429</v>
      </c>
      <c r="C1" s="140" t="s">
        <v>428</v>
      </c>
      <c r="D1" s="140" t="s">
        <v>421</v>
      </c>
      <c r="E1" s="140" t="s">
        <v>31</v>
      </c>
      <c r="F1" s="139" t="s">
        <v>427</v>
      </c>
    </row>
    <row r="2" spans="1:6">
      <c r="A2" s="135" t="s">
        <v>24</v>
      </c>
      <c r="B2" s="134"/>
      <c r="C2" s="134"/>
      <c r="D2" s="138">
        <v>43101</v>
      </c>
      <c r="E2" s="137" t="str">
        <f t="shared" ref="E2:E33" si="0">TEXT(D2,"mmmmmmmmmmmmm")</f>
        <v>enero</v>
      </c>
      <c r="F2" s="136">
        <v>5000</v>
      </c>
    </row>
    <row r="3" spans="1:6">
      <c r="A3" s="135" t="s">
        <v>86</v>
      </c>
      <c r="B3" s="134"/>
      <c r="C3" s="134"/>
      <c r="D3" s="138">
        <v>43102</v>
      </c>
      <c r="E3" s="137" t="str">
        <f t="shared" si="0"/>
        <v>enero</v>
      </c>
      <c r="F3" s="136">
        <v>4000</v>
      </c>
    </row>
    <row r="4" spans="1:6">
      <c r="A4" s="135" t="s">
        <v>86</v>
      </c>
      <c r="B4" s="134"/>
      <c r="C4" s="134"/>
      <c r="D4" s="138">
        <v>43103</v>
      </c>
      <c r="E4" s="137" t="str">
        <f t="shared" si="0"/>
        <v>enero</v>
      </c>
      <c r="F4" s="136">
        <v>1000</v>
      </c>
    </row>
    <row r="5" spans="1:6">
      <c r="A5" s="135" t="s">
        <v>426</v>
      </c>
      <c r="B5" s="134"/>
      <c r="C5" s="134"/>
      <c r="D5" s="138">
        <v>43104</v>
      </c>
      <c r="E5" s="137" t="str">
        <f t="shared" si="0"/>
        <v>enero</v>
      </c>
      <c r="F5" s="136">
        <v>80</v>
      </c>
    </row>
    <row r="6" spans="1:6">
      <c r="A6" s="135" t="s">
        <v>426</v>
      </c>
      <c r="B6" s="134"/>
      <c r="C6" s="134"/>
      <c r="D6" s="138">
        <v>43105</v>
      </c>
      <c r="E6" s="137" t="str">
        <f t="shared" si="0"/>
        <v>enero</v>
      </c>
      <c r="F6" s="136">
        <v>60</v>
      </c>
    </row>
    <row r="7" spans="1:6">
      <c r="A7" s="135" t="s">
        <v>425</v>
      </c>
      <c r="B7" s="134"/>
      <c r="C7" s="134"/>
      <c r="D7" s="138">
        <v>43106</v>
      </c>
      <c r="E7" s="137" t="str">
        <f t="shared" si="0"/>
        <v>enero</v>
      </c>
      <c r="F7" s="136">
        <v>40</v>
      </c>
    </row>
    <row r="8" spans="1:6">
      <c r="A8" s="135" t="s">
        <v>424</v>
      </c>
      <c r="B8" s="134"/>
      <c r="C8" s="134"/>
      <c r="D8" s="138">
        <v>43107</v>
      </c>
      <c r="E8" s="137" t="str">
        <f t="shared" si="0"/>
        <v>enero</v>
      </c>
      <c r="F8" s="136">
        <v>100</v>
      </c>
    </row>
    <row r="9" spans="1:6">
      <c r="A9" s="135" t="s">
        <v>424</v>
      </c>
      <c r="B9" s="134"/>
      <c r="C9" s="134"/>
      <c r="D9" s="138">
        <v>43108</v>
      </c>
      <c r="E9" s="137" t="str">
        <f t="shared" si="0"/>
        <v>enero</v>
      </c>
      <c r="F9" s="136">
        <v>500</v>
      </c>
    </row>
    <row r="10" spans="1:6">
      <c r="A10" s="135" t="s">
        <v>423</v>
      </c>
      <c r="B10" s="134"/>
      <c r="C10" s="134"/>
      <c r="D10" s="138">
        <v>43108</v>
      </c>
      <c r="E10" s="137" t="str">
        <f t="shared" si="0"/>
        <v>enero</v>
      </c>
      <c r="F10" s="136">
        <v>50</v>
      </c>
    </row>
    <row r="11" spans="1:6">
      <c r="A11" s="135" t="s">
        <v>423</v>
      </c>
      <c r="B11" s="134"/>
      <c r="C11" s="134"/>
      <c r="D11" s="138">
        <v>43108</v>
      </c>
      <c r="E11" s="137" t="str">
        <f t="shared" si="0"/>
        <v>enero</v>
      </c>
      <c r="F11" s="136">
        <v>300</v>
      </c>
    </row>
    <row r="12" spans="1:6">
      <c r="A12" s="135" t="s">
        <v>24</v>
      </c>
      <c r="B12" s="134"/>
      <c r="C12" s="134"/>
      <c r="D12" s="138">
        <v>43133</v>
      </c>
      <c r="E12" s="137" t="str">
        <f t="shared" si="0"/>
        <v>febrero</v>
      </c>
      <c r="F12" s="136">
        <v>4500</v>
      </c>
    </row>
    <row r="13" spans="1:6">
      <c r="A13" s="135" t="s">
        <v>86</v>
      </c>
      <c r="B13" s="134"/>
      <c r="C13" s="134"/>
      <c r="D13" s="138">
        <v>43133</v>
      </c>
      <c r="E13" s="137" t="str">
        <f t="shared" si="0"/>
        <v>febrero</v>
      </c>
      <c r="F13" s="136">
        <v>300</v>
      </c>
    </row>
    <row r="14" spans="1:6">
      <c r="A14" s="135" t="s">
        <v>86</v>
      </c>
      <c r="B14" s="134"/>
      <c r="C14" s="134"/>
      <c r="D14" s="138">
        <v>43134</v>
      </c>
      <c r="E14" s="137" t="str">
        <f t="shared" si="0"/>
        <v>febrero</v>
      </c>
      <c r="F14" s="136">
        <v>1000</v>
      </c>
    </row>
    <row r="15" spans="1:6">
      <c r="A15" s="135" t="s">
        <v>426</v>
      </c>
      <c r="B15" s="134"/>
      <c r="C15" s="134"/>
      <c r="D15" s="138">
        <v>43135</v>
      </c>
      <c r="E15" s="137" t="str">
        <f t="shared" si="0"/>
        <v>febrero</v>
      </c>
      <c r="F15" s="136">
        <v>80</v>
      </c>
    </row>
    <row r="16" spans="1:6">
      <c r="A16" s="135" t="s">
        <v>426</v>
      </c>
      <c r="B16" s="134"/>
      <c r="C16" s="134"/>
      <c r="D16" s="138">
        <v>43136</v>
      </c>
      <c r="E16" s="137" t="str">
        <f t="shared" si="0"/>
        <v>febrero</v>
      </c>
      <c r="F16" s="136">
        <v>20</v>
      </c>
    </row>
    <row r="17" spans="1:6">
      <c r="A17" s="135" t="s">
        <v>425</v>
      </c>
      <c r="B17" s="134"/>
      <c r="C17" s="134"/>
      <c r="D17" s="138">
        <v>43137</v>
      </c>
      <c r="E17" s="137" t="str">
        <f t="shared" si="0"/>
        <v>febrero</v>
      </c>
      <c r="F17" s="136">
        <v>80</v>
      </c>
    </row>
    <row r="18" spans="1:6">
      <c r="A18" s="135" t="s">
        <v>424</v>
      </c>
      <c r="B18" s="134"/>
      <c r="C18" s="134"/>
      <c r="D18" s="138">
        <v>43138</v>
      </c>
      <c r="E18" s="137" t="str">
        <f t="shared" si="0"/>
        <v>febrero</v>
      </c>
      <c r="F18" s="136">
        <v>500</v>
      </c>
    </row>
    <row r="19" spans="1:6">
      <c r="A19" s="135" t="s">
        <v>424</v>
      </c>
      <c r="B19" s="134"/>
      <c r="C19" s="134"/>
      <c r="D19" s="138">
        <v>43139</v>
      </c>
      <c r="E19" s="137" t="str">
        <f t="shared" si="0"/>
        <v>febrero</v>
      </c>
      <c r="F19" s="136">
        <v>500</v>
      </c>
    </row>
    <row r="20" spans="1:6">
      <c r="A20" s="135" t="s">
        <v>423</v>
      </c>
      <c r="B20" s="134"/>
      <c r="C20" s="134"/>
      <c r="D20" s="138">
        <v>43139</v>
      </c>
      <c r="E20" s="137" t="str">
        <f t="shared" si="0"/>
        <v>febrero</v>
      </c>
      <c r="F20" s="136">
        <v>50</v>
      </c>
    </row>
    <row r="21" spans="1:6">
      <c r="A21" s="135" t="s">
        <v>423</v>
      </c>
      <c r="B21" s="134"/>
      <c r="C21" s="134"/>
      <c r="D21" s="138">
        <v>43139</v>
      </c>
      <c r="E21" s="137" t="str">
        <f t="shared" si="0"/>
        <v>febrero</v>
      </c>
      <c r="F21" s="136">
        <v>500</v>
      </c>
    </row>
    <row r="22" spans="1:6">
      <c r="A22" s="135" t="s">
        <v>24</v>
      </c>
      <c r="B22" s="134"/>
      <c r="C22" s="134"/>
      <c r="D22" s="138">
        <v>43162</v>
      </c>
      <c r="E22" s="137" t="str">
        <f t="shared" si="0"/>
        <v>marzo</v>
      </c>
      <c r="F22" s="136">
        <v>6000</v>
      </c>
    </row>
    <row r="23" spans="1:6">
      <c r="A23" s="135" t="s">
        <v>86</v>
      </c>
      <c r="B23" s="134"/>
      <c r="C23" s="134"/>
      <c r="D23" s="138">
        <v>43162</v>
      </c>
      <c r="E23" s="137" t="str">
        <f t="shared" si="0"/>
        <v>marzo</v>
      </c>
      <c r="F23" s="136">
        <v>300</v>
      </c>
    </row>
    <row r="24" spans="1:6">
      <c r="A24" s="135" t="s">
        <v>86</v>
      </c>
      <c r="B24" s="134"/>
      <c r="C24" s="134"/>
      <c r="D24" s="138">
        <v>43162</v>
      </c>
      <c r="E24" s="137" t="str">
        <f t="shared" si="0"/>
        <v>marzo</v>
      </c>
      <c r="F24" s="136">
        <v>2000</v>
      </c>
    </row>
    <row r="25" spans="1:6">
      <c r="A25" s="135" t="s">
        <v>426</v>
      </c>
      <c r="B25" s="134"/>
      <c r="C25" s="134"/>
      <c r="D25" s="138">
        <v>43163</v>
      </c>
      <c r="E25" s="137" t="str">
        <f t="shared" si="0"/>
        <v>marzo</v>
      </c>
      <c r="F25" s="136">
        <v>80</v>
      </c>
    </row>
    <row r="26" spans="1:6">
      <c r="A26" s="135" t="s">
        <v>426</v>
      </c>
      <c r="B26" s="134"/>
      <c r="C26" s="134"/>
      <c r="D26" s="138">
        <v>43164</v>
      </c>
      <c r="E26" s="137" t="str">
        <f t="shared" si="0"/>
        <v>marzo</v>
      </c>
      <c r="F26" s="136">
        <v>20</v>
      </c>
    </row>
    <row r="27" spans="1:6">
      <c r="A27" s="135" t="s">
        <v>425</v>
      </c>
      <c r="B27" s="134"/>
      <c r="C27" s="134"/>
      <c r="D27" s="138">
        <v>43165</v>
      </c>
      <c r="E27" s="137" t="str">
        <f t="shared" si="0"/>
        <v>marzo</v>
      </c>
      <c r="F27" s="136">
        <v>70</v>
      </c>
    </row>
    <row r="28" spans="1:6">
      <c r="A28" s="135" t="s">
        <v>424</v>
      </c>
      <c r="B28" s="134"/>
      <c r="C28" s="134"/>
      <c r="D28" s="138">
        <v>43166</v>
      </c>
      <c r="E28" s="137" t="str">
        <f t="shared" si="0"/>
        <v>marzo</v>
      </c>
      <c r="F28" s="136">
        <v>500</v>
      </c>
    </row>
    <row r="29" spans="1:6">
      <c r="A29" s="135" t="s">
        <v>424</v>
      </c>
      <c r="B29" s="134"/>
      <c r="C29" s="134"/>
      <c r="D29" s="138">
        <v>43167</v>
      </c>
      <c r="E29" s="137" t="str">
        <f t="shared" si="0"/>
        <v>marzo</v>
      </c>
      <c r="F29" s="136">
        <v>1000</v>
      </c>
    </row>
    <row r="30" spans="1:6">
      <c r="A30" s="135" t="s">
        <v>423</v>
      </c>
      <c r="B30" s="134"/>
      <c r="C30" s="134"/>
      <c r="D30" s="138">
        <v>43167</v>
      </c>
      <c r="E30" s="137" t="str">
        <f t="shared" si="0"/>
        <v>marzo</v>
      </c>
      <c r="F30" s="136">
        <v>50</v>
      </c>
    </row>
    <row r="31" spans="1:6">
      <c r="A31" s="135" t="s">
        <v>423</v>
      </c>
      <c r="B31" s="134"/>
      <c r="C31" s="134"/>
      <c r="D31" s="138">
        <v>43167</v>
      </c>
      <c r="E31" s="137" t="str">
        <f t="shared" si="0"/>
        <v>marzo</v>
      </c>
      <c r="F31" s="136">
        <v>500</v>
      </c>
    </row>
    <row r="32" spans="1:6">
      <c r="A32" s="135" t="s">
        <v>24</v>
      </c>
      <c r="B32" s="134"/>
      <c r="C32" s="134"/>
      <c r="D32" s="138">
        <v>43194</v>
      </c>
      <c r="E32" s="137" t="str">
        <f t="shared" si="0"/>
        <v>abril</v>
      </c>
      <c r="F32" s="136">
        <v>6500</v>
      </c>
    </row>
    <row r="33" spans="1:6">
      <c r="A33" s="135" t="s">
        <v>86</v>
      </c>
      <c r="B33" s="134"/>
      <c r="C33" s="134"/>
      <c r="D33" s="138">
        <v>43194</v>
      </c>
      <c r="E33" s="137" t="str">
        <f t="shared" si="0"/>
        <v>abril</v>
      </c>
      <c r="F33" s="136">
        <v>1000</v>
      </c>
    </row>
    <row r="34" spans="1:6">
      <c r="A34" s="135" t="s">
        <v>86</v>
      </c>
      <c r="B34" s="134"/>
      <c r="C34" s="134"/>
      <c r="D34" s="138">
        <v>43193</v>
      </c>
      <c r="E34" s="137" t="str">
        <f t="shared" ref="E34:E65" si="1">TEXT(D34,"mmmmmmmmmmmmm")</f>
        <v>abril</v>
      </c>
      <c r="F34" s="136">
        <v>1000</v>
      </c>
    </row>
    <row r="35" spans="1:6">
      <c r="A35" s="135" t="s">
        <v>426</v>
      </c>
      <c r="B35" s="134"/>
      <c r="C35" s="134"/>
      <c r="D35" s="138">
        <v>43194</v>
      </c>
      <c r="E35" s="137" t="str">
        <f t="shared" si="1"/>
        <v>abril</v>
      </c>
      <c r="F35" s="136">
        <v>80</v>
      </c>
    </row>
    <row r="36" spans="1:6">
      <c r="A36" s="135" t="s">
        <v>426</v>
      </c>
      <c r="B36" s="134"/>
      <c r="C36" s="134"/>
      <c r="D36" s="138">
        <v>43195</v>
      </c>
      <c r="E36" s="137" t="str">
        <f t="shared" si="1"/>
        <v>abril</v>
      </c>
      <c r="F36" s="136">
        <v>20</v>
      </c>
    </row>
    <row r="37" spans="1:6">
      <c r="A37" s="135" t="s">
        <v>425</v>
      </c>
      <c r="B37" s="134"/>
      <c r="C37" s="134"/>
      <c r="D37" s="138">
        <v>43196</v>
      </c>
      <c r="E37" s="137" t="str">
        <f t="shared" si="1"/>
        <v>abril</v>
      </c>
      <c r="F37" s="136">
        <v>80</v>
      </c>
    </row>
    <row r="38" spans="1:6">
      <c r="A38" s="135" t="s">
        <v>424</v>
      </c>
      <c r="B38" s="134"/>
      <c r="C38" s="134"/>
      <c r="D38" s="138">
        <v>43197</v>
      </c>
      <c r="E38" s="137" t="str">
        <f t="shared" si="1"/>
        <v>abril</v>
      </c>
      <c r="F38" s="136">
        <v>800</v>
      </c>
    </row>
    <row r="39" spans="1:6">
      <c r="A39" s="135" t="s">
        <v>424</v>
      </c>
      <c r="B39" s="134"/>
      <c r="C39" s="134"/>
      <c r="D39" s="138">
        <v>43198</v>
      </c>
      <c r="E39" s="137" t="str">
        <f t="shared" si="1"/>
        <v>abril</v>
      </c>
      <c r="F39" s="136">
        <v>200</v>
      </c>
    </row>
    <row r="40" spans="1:6">
      <c r="A40" s="135" t="s">
        <v>423</v>
      </c>
      <c r="B40" s="134"/>
      <c r="C40" s="134"/>
      <c r="D40" s="138">
        <v>43198</v>
      </c>
      <c r="E40" s="137" t="str">
        <f t="shared" si="1"/>
        <v>abril</v>
      </c>
      <c r="F40" s="136">
        <v>50</v>
      </c>
    </row>
    <row r="41" spans="1:6">
      <c r="A41" s="135" t="s">
        <v>423</v>
      </c>
      <c r="B41" s="134"/>
      <c r="C41" s="134"/>
      <c r="D41" s="138">
        <v>43198</v>
      </c>
      <c r="E41" s="137" t="str">
        <f t="shared" si="1"/>
        <v>abril</v>
      </c>
      <c r="F41" s="136">
        <v>1000</v>
      </c>
    </row>
    <row r="42" spans="1:6">
      <c r="A42" s="135" t="s">
        <v>24</v>
      </c>
      <c r="B42" s="134"/>
      <c r="C42" s="134"/>
      <c r="D42" s="138">
        <v>43225</v>
      </c>
      <c r="E42" s="137" t="str">
        <f t="shared" si="1"/>
        <v>mayo</v>
      </c>
      <c r="F42" s="136">
        <v>5000</v>
      </c>
    </row>
    <row r="43" spans="1:6">
      <c r="A43" s="135" t="s">
        <v>86</v>
      </c>
      <c r="B43" s="134"/>
      <c r="C43" s="134"/>
      <c r="D43" s="138">
        <v>43225</v>
      </c>
      <c r="E43" s="137" t="str">
        <f t="shared" si="1"/>
        <v>mayo</v>
      </c>
      <c r="F43" s="136">
        <v>100</v>
      </c>
    </row>
    <row r="44" spans="1:6">
      <c r="A44" s="135" t="s">
        <v>86</v>
      </c>
      <c r="B44" s="134"/>
      <c r="C44" s="134"/>
      <c r="D44" s="138">
        <v>43223</v>
      </c>
      <c r="E44" s="137" t="str">
        <f t="shared" si="1"/>
        <v>mayo</v>
      </c>
      <c r="F44" s="136">
        <v>1000</v>
      </c>
    </row>
    <row r="45" spans="1:6">
      <c r="A45" s="135" t="s">
        <v>426</v>
      </c>
      <c r="B45" s="134"/>
      <c r="C45" s="134"/>
      <c r="D45" s="138">
        <v>43225</v>
      </c>
      <c r="E45" s="137" t="str">
        <f t="shared" si="1"/>
        <v>mayo</v>
      </c>
      <c r="F45" s="136">
        <v>80</v>
      </c>
    </row>
    <row r="46" spans="1:6">
      <c r="A46" s="135" t="s">
        <v>426</v>
      </c>
      <c r="B46" s="134"/>
      <c r="C46" s="134"/>
      <c r="D46" s="138">
        <v>43225</v>
      </c>
      <c r="E46" s="137" t="str">
        <f t="shared" si="1"/>
        <v>mayo</v>
      </c>
      <c r="F46" s="136">
        <v>60</v>
      </c>
    </row>
    <row r="47" spans="1:6">
      <c r="A47" s="135" t="s">
        <v>425</v>
      </c>
      <c r="B47" s="134"/>
      <c r="C47" s="134"/>
      <c r="D47" s="138">
        <v>43226</v>
      </c>
      <c r="E47" s="137" t="str">
        <f t="shared" si="1"/>
        <v>mayo</v>
      </c>
      <c r="F47" s="136">
        <v>100</v>
      </c>
    </row>
    <row r="48" spans="1:6">
      <c r="A48" s="135" t="s">
        <v>424</v>
      </c>
      <c r="B48" s="134"/>
      <c r="C48" s="134"/>
      <c r="D48" s="138">
        <v>43227</v>
      </c>
      <c r="E48" s="137" t="str">
        <f t="shared" si="1"/>
        <v>mayo</v>
      </c>
      <c r="F48" s="136">
        <v>500</v>
      </c>
    </row>
    <row r="49" spans="1:6">
      <c r="A49" s="135" t="s">
        <v>424</v>
      </c>
      <c r="B49" s="134"/>
      <c r="C49" s="134"/>
      <c r="D49" s="138">
        <v>43228</v>
      </c>
      <c r="E49" s="137" t="str">
        <f t="shared" si="1"/>
        <v>mayo</v>
      </c>
      <c r="F49" s="136">
        <v>200</v>
      </c>
    </row>
    <row r="50" spans="1:6">
      <c r="A50" s="135" t="s">
        <v>423</v>
      </c>
      <c r="B50" s="134"/>
      <c r="C50" s="134"/>
      <c r="D50" s="138">
        <v>43228</v>
      </c>
      <c r="E50" s="137" t="str">
        <f t="shared" si="1"/>
        <v>mayo</v>
      </c>
      <c r="F50" s="136">
        <v>100</v>
      </c>
    </row>
    <row r="51" spans="1:6">
      <c r="A51" s="135" t="s">
        <v>423</v>
      </c>
      <c r="B51" s="134"/>
      <c r="C51" s="134"/>
      <c r="D51" s="138">
        <v>43228</v>
      </c>
      <c r="E51" s="137" t="str">
        <f t="shared" si="1"/>
        <v>mayo</v>
      </c>
      <c r="F51" s="136">
        <v>1000</v>
      </c>
    </row>
    <row r="52" spans="1:6">
      <c r="A52" s="135" t="s">
        <v>24</v>
      </c>
      <c r="B52" s="134"/>
      <c r="C52" s="134"/>
      <c r="D52" s="138">
        <v>43257</v>
      </c>
      <c r="E52" s="137" t="str">
        <f t="shared" si="1"/>
        <v>junio</v>
      </c>
      <c r="F52" s="136">
        <v>5500</v>
      </c>
    </row>
    <row r="53" spans="1:6">
      <c r="A53" s="135" t="s">
        <v>86</v>
      </c>
      <c r="B53" s="134"/>
      <c r="C53" s="134"/>
      <c r="D53" s="138">
        <v>43257</v>
      </c>
      <c r="E53" s="137" t="str">
        <f t="shared" si="1"/>
        <v>junio</v>
      </c>
      <c r="F53" s="136">
        <v>500</v>
      </c>
    </row>
    <row r="54" spans="1:6">
      <c r="A54" s="135" t="s">
        <v>86</v>
      </c>
      <c r="B54" s="134"/>
      <c r="C54" s="134"/>
      <c r="D54" s="138">
        <v>43254</v>
      </c>
      <c r="E54" s="137" t="str">
        <f t="shared" si="1"/>
        <v>junio</v>
      </c>
      <c r="F54" s="136">
        <v>800</v>
      </c>
    </row>
    <row r="55" spans="1:6">
      <c r="A55" s="135" t="s">
        <v>426</v>
      </c>
      <c r="B55" s="134"/>
      <c r="C55" s="134"/>
      <c r="D55" s="138">
        <v>43257</v>
      </c>
      <c r="E55" s="137" t="str">
        <f t="shared" si="1"/>
        <v>junio</v>
      </c>
      <c r="F55" s="136">
        <v>120</v>
      </c>
    </row>
    <row r="56" spans="1:6">
      <c r="A56" s="135" t="s">
        <v>426</v>
      </c>
      <c r="B56" s="134"/>
      <c r="C56" s="134"/>
      <c r="D56" s="138">
        <v>43256</v>
      </c>
      <c r="E56" s="137" t="str">
        <f t="shared" si="1"/>
        <v>junio</v>
      </c>
      <c r="F56" s="136">
        <v>20</v>
      </c>
    </row>
    <row r="57" spans="1:6">
      <c r="A57" s="135" t="s">
        <v>425</v>
      </c>
      <c r="B57" s="134"/>
      <c r="C57" s="134"/>
      <c r="D57" s="138">
        <v>43257</v>
      </c>
      <c r="E57" s="137" t="str">
        <f t="shared" si="1"/>
        <v>junio</v>
      </c>
      <c r="F57" s="136">
        <v>200</v>
      </c>
    </row>
    <row r="58" spans="1:6">
      <c r="A58" s="135" t="s">
        <v>424</v>
      </c>
      <c r="B58" s="134"/>
      <c r="C58" s="134"/>
      <c r="D58" s="138">
        <v>43258</v>
      </c>
      <c r="E58" s="137" t="str">
        <f t="shared" si="1"/>
        <v>junio</v>
      </c>
      <c r="F58" s="136">
        <v>1000</v>
      </c>
    </row>
    <row r="59" spans="1:6">
      <c r="A59" s="135" t="s">
        <v>424</v>
      </c>
      <c r="B59" s="134"/>
      <c r="C59" s="134"/>
      <c r="D59" s="138">
        <v>43259</v>
      </c>
      <c r="E59" s="137" t="str">
        <f t="shared" si="1"/>
        <v>junio</v>
      </c>
      <c r="F59" s="136">
        <v>200</v>
      </c>
    </row>
    <row r="60" spans="1:6">
      <c r="A60" s="135" t="s">
        <v>423</v>
      </c>
      <c r="B60" s="134"/>
      <c r="C60" s="134"/>
      <c r="D60" s="138">
        <v>43259</v>
      </c>
      <c r="E60" s="137" t="str">
        <f t="shared" si="1"/>
        <v>junio</v>
      </c>
      <c r="F60" s="136">
        <v>600</v>
      </c>
    </row>
    <row r="61" spans="1:6">
      <c r="A61" s="135" t="s">
        <v>423</v>
      </c>
      <c r="B61" s="134"/>
      <c r="C61" s="134"/>
      <c r="D61" s="138">
        <v>43259</v>
      </c>
      <c r="E61" s="137" t="str">
        <f t="shared" si="1"/>
        <v>junio</v>
      </c>
      <c r="F61" s="136">
        <v>1200</v>
      </c>
    </row>
    <row r="62" spans="1:6">
      <c r="A62" s="135" t="s">
        <v>24</v>
      </c>
      <c r="B62" s="134"/>
      <c r="C62" s="134"/>
      <c r="D62" s="138">
        <v>43288</v>
      </c>
      <c r="E62" s="137" t="str">
        <f t="shared" si="1"/>
        <v>julio</v>
      </c>
      <c r="F62" s="136">
        <v>5000</v>
      </c>
    </row>
    <row r="63" spans="1:6">
      <c r="A63" s="135" t="s">
        <v>86</v>
      </c>
      <c r="B63" s="134"/>
      <c r="C63" s="134"/>
      <c r="D63" s="138">
        <v>43288</v>
      </c>
      <c r="E63" s="137" t="str">
        <f t="shared" si="1"/>
        <v>julio</v>
      </c>
      <c r="F63" s="136">
        <v>500</v>
      </c>
    </row>
    <row r="64" spans="1:6">
      <c r="A64" s="135" t="s">
        <v>86</v>
      </c>
      <c r="B64" s="134"/>
      <c r="C64" s="134"/>
      <c r="D64" s="138">
        <v>43284</v>
      </c>
      <c r="E64" s="137" t="str">
        <f t="shared" si="1"/>
        <v>julio</v>
      </c>
      <c r="F64" s="136">
        <v>50</v>
      </c>
    </row>
    <row r="65" spans="1:6">
      <c r="A65" s="135" t="s">
        <v>426</v>
      </c>
      <c r="B65" s="134"/>
      <c r="C65" s="134"/>
      <c r="D65" s="138">
        <v>43288</v>
      </c>
      <c r="E65" s="137" t="str">
        <f t="shared" si="1"/>
        <v>julio</v>
      </c>
      <c r="F65" s="136">
        <v>120</v>
      </c>
    </row>
    <row r="66" spans="1:6">
      <c r="A66" s="135" t="s">
        <v>426</v>
      </c>
      <c r="B66" s="134"/>
      <c r="C66" s="134"/>
      <c r="D66" s="138">
        <v>43286</v>
      </c>
      <c r="E66" s="137" t="str">
        <f t="shared" ref="E66:E97" si="2">TEXT(D66,"mmmmmmmmmmmmm")</f>
        <v>julio</v>
      </c>
      <c r="F66" s="136">
        <v>20</v>
      </c>
    </row>
    <row r="67" spans="1:6">
      <c r="A67" s="135" t="s">
        <v>425</v>
      </c>
      <c r="B67" s="134"/>
      <c r="C67" s="134"/>
      <c r="D67" s="138">
        <v>43288</v>
      </c>
      <c r="E67" s="137" t="str">
        <f t="shared" si="2"/>
        <v>julio</v>
      </c>
      <c r="F67" s="136">
        <v>200</v>
      </c>
    </row>
    <row r="68" spans="1:6">
      <c r="A68" s="135" t="s">
        <v>424</v>
      </c>
      <c r="B68" s="134"/>
      <c r="C68" s="134"/>
      <c r="D68" s="138">
        <v>43288</v>
      </c>
      <c r="E68" s="137" t="str">
        <f t="shared" si="2"/>
        <v>julio</v>
      </c>
      <c r="F68" s="136">
        <v>500</v>
      </c>
    </row>
    <row r="69" spans="1:6">
      <c r="A69" s="135" t="s">
        <v>424</v>
      </c>
      <c r="B69" s="134"/>
      <c r="C69" s="134"/>
      <c r="D69" s="138">
        <v>43289</v>
      </c>
      <c r="E69" s="137" t="str">
        <f t="shared" si="2"/>
        <v>julio</v>
      </c>
      <c r="F69" s="136">
        <v>200</v>
      </c>
    </row>
    <row r="70" spans="1:6">
      <c r="A70" s="135" t="s">
        <v>423</v>
      </c>
      <c r="B70" s="134"/>
      <c r="C70" s="134"/>
      <c r="D70" s="138">
        <v>43289</v>
      </c>
      <c r="E70" s="137" t="str">
        <f t="shared" si="2"/>
        <v>julio</v>
      </c>
      <c r="F70" s="136">
        <v>600</v>
      </c>
    </row>
    <row r="71" spans="1:6">
      <c r="A71" s="135" t="s">
        <v>423</v>
      </c>
      <c r="B71" s="134"/>
      <c r="C71" s="134"/>
      <c r="D71" s="138">
        <v>43289</v>
      </c>
      <c r="E71" s="137" t="str">
        <f t="shared" si="2"/>
        <v>julio</v>
      </c>
      <c r="F71" s="136">
        <v>600</v>
      </c>
    </row>
    <row r="72" spans="1:6">
      <c r="A72" s="135" t="s">
        <v>24</v>
      </c>
      <c r="B72" s="134"/>
      <c r="C72" s="134"/>
      <c r="D72" s="138">
        <v>43320</v>
      </c>
      <c r="E72" s="137" t="str">
        <f t="shared" si="2"/>
        <v>agosto</v>
      </c>
      <c r="F72" s="136">
        <v>6000</v>
      </c>
    </row>
    <row r="73" spans="1:6">
      <c r="A73" s="135" t="s">
        <v>86</v>
      </c>
      <c r="B73" s="134"/>
      <c r="C73" s="134"/>
      <c r="D73" s="138">
        <v>43320</v>
      </c>
      <c r="E73" s="137" t="str">
        <f t="shared" si="2"/>
        <v>agosto</v>
      </c>
      <c r="F73" s="136">
        <v>500</v>
      </c>
    </row>
    <row r="74" spans="1:6">
      <c r="A74" s="135" t="s">
        <v>86</v>
      </c>
      <c r="B74" s="134"/>
      <c r="C74" s="134"/>
      <c r="D74" s="138">
        <v>43315</v>
      </c>
      <c r="E74" s="137" t="str">
        <f t="shared" si="2"/>
        <v>agosto</v>
      </c>
      <c r="F74" s="136">
        <v>1200</v>
      </c>
    </row>
    <row r="75" spans="1:6">
      <c r="A75" s="135" t="s">
        <v>426</v>
      </c>
      <c r="B75" s="134"/>
      <c r="C75" s="134"/>
      <c r="D75" s="138">
        <v>43320</v>
      </c>
      <c r="E75" s="137" t="str">
        <f t="shared" si="2"/>
        <v>agosto</v>
      </c>
      <c r="F75" s="136">
        <v>120</v>
      </c>
    </row>
    <row r="76" spans="1:6">
      <c r="A76" s="135" t="s">
        <v>426</v>
      </c>
      <c r="B76" s="134"/>
      <c r="C76" s="134"/>
      <c r="D76" s="138">
        <v>43317</v>
      </c>
      <c r="E76" s="137" t="str">
        <f t="shared" si="2"/>
        <v>agosto</v>
      </c>
      <c r="F76" s="136">
        <v>60</v>
      </c>
    </row>
    <row r="77" spans="1:6">
      <c r="A77" s="135" t="s">
        <v>425</v>
      </c>
      <c r="B77" s="134"/>
      <c r="C77" s="134"/>
      <c r="D77" s="138">
        <v>43320</v>
      </c>
      <c r="E77" s="137" t="str">
        <f t="shared" si="2"/>
        <v>agosto</v>
      </c>
      <c r="F77" s="136">
        <v>500</v>
      </c>
    </row>
    <row r="78" spans="1:6">
      <c r="A78" s="135" t="s">
        <v>424</v>
      </c>
      <c r="B78" s="134"/>
      <c r="C78" s="134"/>
      <c r="D78" s="138">
        <v>43319</v>
      </c>
      <c r="E78" s="137" t="str">
        <f t="shared" si="2"/>
        <v>agosto</v>
      </c>
      <c r="F78" s="136">
        <v>800</v>
      </c>
    </row>
    <row r="79" spans="1:6">
      <c r="A79" s="135" t="s">
        <v>424</v>
      </c>
      <c r="B79" s="134"/>
      <c r="C79" s="134"/>
      <c r="D79" s="138">
        <v>43320</v>
      </c>
      <c r="E79" s="137" t="str">
        <f t="shared" si="2"/>
        <v>agosto</v>
      </c>
      <c r="F79" s="136">
        <v>200</v>
      </c>
    </row>
    <row r="80" spans="1:6">
      <c r="A80" s="135" t="s">
        <v>423</v>
      </c>
      <c r="B80" s="134"/>
      <c r="C80" s="134"/>
      <c r="D80" s="138">
        <v>43320</v>
      </c>
      <c r="E80" s="137" t="str">
        <f t="shared" si="2"/>
        <v>agosto</v>
      </c>
      <c r="F80" s="136">
        <v>1200</v>
      </c>
    </row>
    <row r="81" spans="1:6">
      <c r="A81" s="135" t="s">
        <v>423</v>
      </c>
      <c r="B81" s="134"/>
      <c r="C81" s="134"/>
      <c r="D81" s="138">
        <v>43320</v>
      </c>
      <c r="E81" s="137" t="str">
        <f t="shared" si="2"/>
        <v>agosto</v>
      </c>
      <c r="F81" s="136">
        <v>1200</v>
      </c>
    </row>
    <row r="82" spans="1:6">
      <c r="A82" s="135" t="s">
        <v>24</v>
      </c>
      <c r="B82" s="134"/>
      <c r="C82" s="134"/>
      <c r="D82" s="138">
        <v>43352</v>
      </c>
      <c r="E82" s="137" t="str">
        <f t="shared" si="2"/>
        <v>septiembre</v>
      </c>
      <c r="F82" s="136">
        <v>4500</v>
      </c>
    </row>
    <row r="83" spans="1:6">
      <c r="A83" s="135" t="s">
        <v>86</v>
      </c>
      <c r="B83" s="134"/>
      <c r="C83" s="134"/>
      <c r="D83" s="138">
        <v>43352</v>
      </c>
      <c r="E83" s="137" t="str">
        <f t="shared" si="2"/>
        <v>septiembre</v>
      </c>
      <c r="F83" s="136">
        <v>500</v>
      </c>
    </row>
    <row r="84" spans="1:6">
      <c r="A84" s="135" t="s">
        <v>86</v>
      </c>
      <c r="B84" s="134"/>
      <c r="C84" s="134"/>
      <c r="D84" s="138">
        <v>43346</v>
      </c>
      <c r="E84" s="137" t="str">
        <f t="shared" si="2"/>
        <v>septiembre</v>
      </c>
      <c r="F84" s="136">
        <v>800</v>
      </c>
    </row>
    <row r="85" spans="1:6">
      <c r="A85" s="135" t="s">
        <v>426</v>
      </c>
      <c r="B85" s="134"/>
      <c r="C85" s="134"/>
      <c r="D85" s="138">
        <v>43352</v>
      </c>
      <c r="E85" s="137" t="str">
        <f t="shared" si="2"/>
        <v>septiembre</v>
      </c>
      <c r="F85" s="136">
        <v>240</v>
      </c>
    </row>
    <row r="86" spans="1:6">
      <c r="A86" s="135" t="s">
        <v>426</v>
      </c>
      <c r="B86" s="134"/>
      <c r="C86" s="134"/>
      <c r="D86" s="138">
        <v>43348</v>
      </c>
      <c r="E86" s="137" t="str">
        <f t="shared" si="2"/>
        <v>septiembre</v>
      </c>
      <c r="F86" s="136">
        <v>20</v>
      </c>
    </row>
    <row r="87" spans="1:6">
      <c r="A87" s="135" t="s">
        <v>425</v>
      </c>
      <c r="B87" s="134"/>
      <c r="C87" s="134"/>
      <c r="D87" s="138">
        <v>43352</v>
      </c>
      <c r="E87" s="137" t="str">
        <f t="shared" si="2"/>
        <v>septiembre</v>
      </c>
      <c r="F87" s="136">
        <v>100</v>
      </c>
    </row>
    <row r="88" spans="1:6">
      <c r="A88" s="135" t="s">
        <v>424</v>
      </c>
      <c r="B88" s="134"/>
      <c r="C88" s="134"/>
      <c r="D88" s="138">
        <v>43350</v>
      </c>
      <c r="E88" s="137" t="str">
        <f t="shared" si="2"/>
        <v>septiembre</v>
      </c>
      <c r="F88" s="136">
        <v>600</v>
      </c>
    </row>
    <row r="89" spans="1:6">
      <c r="A89" s="135" t="s">
        <v>424</v>
      </c>
      <c r="B89" s="134"/>
      <c r="C89" s="134"/>
      <c r="D89" s="138">
        <v>43351</v>
      </c>
      <c r="E89" s="137" t="str">
        <f t="shared" si="2"/>
        <v>septiembre</v>
      </c>
      <c r="F89" s="136">
        <v>200</v>
      </c>
    </row>
    <row r="90" spans="1:6">
      <c r="A90" s="135" t="s">
        <v>423</v>
      </c>
      <c r="B90" s="134"/>
      <c r="C90" s="134"/>
      <c r="D90" s="138">
        <v>43351</v>
      </c>
      <c r="E90" s="137" t="str">
        <f t="shared" si="2"/>
        <v>septiembre</v>
      </c>
      <c r="F90" s="136">
        <v>600</v>
      </c>
    </row>
    <row r="91" spans="1:6">
      <c r="A91" s="135" t="s">
        <v>423</v>
      </c>
      <c r="B91" s="134"/>
      <c r="C91" s="134"/>
      <c r="D91" s="138">
        <v>43351</v>
      </c>
      <c r="E91" s="137" t="str">
        <f t="shared" si="2"/>
        <v>septiembre</v>
      </c>
      <c r="F91" s="136">
        <v>500</v>
      </c>
    </row>
    <row r="92" spans="1:6">
      <c r="A92" s="135" t="s">
        <v>24</v>
      </c>
      <c r="B92" s="134"/>
      <c r="C92" s="134"/>
      <c r="D92" s="138">
        <v>43383</v>
      </c>
      <c r="E92" s="137" t="str">
        <f t="shared" si="2"/>
        <v>octubre</v>
      </c>
      <c r="F92" s="136">
        <v>4500</v>
      </c>
    </row>
    <row r="93" spans="1:6">
      <c r="A93" s="135" t="s">
        <v>86</v>
      </c>
      <c r="B93" s="134"/>
      <c r="C93" s="134"/>
      <c r="D93" s="138">
        <v>43383</v>
      </c>
      <c r="E93" s="137" t="str">
        <f t="shared" si="2"/>
        <v>octubre</v>
      </c>
      <c r="F93" s="136">
        <v>500</v>
      </c>
    </row>
    <row r="94" spans="1:6">
      <c r="A94" s="135" t="s">
        <v>86</v>
      </c>
      <c r="B94" s="134"/>
      <c r="C94" s="134"/>
      <c r="D94" s="138">
        <v>43376</v>
      </c>
      <c r="E94" s="137" t="str">
        <f t="shared" si="2"/>
        <v>octubre</v>
      </c>
      <c r="F94" s="136">
        <v>800</v>
      </c>
    </row>
    <row r="95" spans="1:6">
      <c r="A95" s="135" t="s">
        <v>426</v>
      </c>
      <c r="B95" s="134"/>
      <c r="C95" s="134"/>
      <c r="D95" s="138">
        <v>43383</v>
      </c>
      <c r="E95" s="137" t="str">
        <f t="shared" si="2"/>
        <v>octubre</v>
      </c>
      <c r="F95" s="136">
        <v>240</v>
      </c>
    </row>
    <row r="96" spans="1:6">
      <c r="A96" s="135" t="s">
        <v>426</v>
      </c>
      <c r="B96" s="134"/>
      <c r="C96" s="134"/>
      <c r="D96" s="138">
        <v>43378</v>
      </c>
      <c r="E96" s="137" t="str">
        <f t="shared" si="2"/>
        <v>octubre</v>
      </c>
      <c r="F96" s="136">
        <v>20</v>
      </c>
    </row>
    <row r="97" spans="1:6">
      <c r="A97" s="135" t="s">
        <v>425</v>
      </c>
      <c r="B97" s="134"/>
      <c r="C97" s="134"/>
      <c r="D97" s="138">
        <v>43383</v>
      </c>
      <c r="E97" s="137" t="str">
        <f t="shared" si="2"/>
        <v>octubre</v>
      </c>
      <c r="F97" s="136">
        <v>100</v>
      </c>
    </row>
    <row r="98" spans="1:6">
      <c r="A98" s="135" t="s">
        <v>424</v>
      </c>
      <c r="B98" s="134"/>
      <c r="C98" s="134"/>
      <c r="D98" s="138">
        <v>43380</v>
      </c>
      <c r="E98" s="137" t="str">
        <f t="shared" ref="E98:E121" si="3">TEXT(D98,"mmmmmmmmmmmmm")</f>
        <v>octubre</v>
      </c>
      <c r="F98" s="136">
        <v>600</v>
      </c>
    </row>
    <row r="99" spans="1:6">
      <c r="A99" s="135" t="s">
        <v>424</v>
      </c>
      <c r="B99" s="134"/>
      <c r="C99" s="134"/>
      <c r="D99" s="138">
        <v>43381</v>
      </c>
      <c r="E99" s="137" t="str">
        <f t="shared" si="3"/>
        <v>octubre</v>
      </c>
      <c r="F99" s="136">
        <v>200</v>
      </c>
    </row>
    <row r="100" spans="1:6">
      <c r="A100" s="135" t="s">
        <v>423</v>
      </c>
      <c r="B100" s="134"/>
      <c r="C100" s="134"/>
      <c r="D100" s="138">
        <v>43381</v>
      </c>
      <c r="E100" s="137" t="str">
        <f t="shared" si="3"/>
        <v>octubre</v>
      </c>
      <c r="F100" s="136">
        <v>600</v>
      </c>
    </row>
    <row r="101" spans="1:6">
      <c r="A101" s="135" t="s">
        <v>423</v>
      </c>
      <c r="B101" s="134"/>
      <c r="C101" s="134"/>
      <c r="D101" s="138">
        <v>43381</v>
      </c>
      <c r="E101" s="137" t="str">
        <f t="shared" si="3"/>
        <v>octubre</v>
      </c>
      <c r="F101" s="136">
        <v>500</v>
      </c>
    </row>
    <row r="102" spans="1:6">
      <c r="A102" s="135" t="s">
        <v>24</v>
      </c>
      <c r="B102" s="134"/>
      <c r="C102" s="134"/>
      <c r="D102" s="138">
        <v>43415</v>
      </c>
      <c r="E102" s="137" t="str">
        <f t="shared" si="3"/>
        <v>noviembre</v>
      </c>
      <c r="F102" s="136">
        <v>4500</v>
      </c>
    </row>
    <row r="103" spans="1:6">
      <c r="A103" s="135" t="s">
        <v>86</v>
      </c>
      <c r="B103" s="134"/>
      <c r="C103" s="134"/>
      <c r="D103" s="138">
        <v>43415</v>
      </c>
      <c r="E103" s="137" t="str">
        <f t="shared" si="3"/>
        <v>noviembre</v>
      </c>
      <c r="F103" s="136">
        <v>500</v>
      </c>
    </row>
    <row r="104" spans="1:6">
      <c r="A104" s="135" t="s">
        <v>86</v>
      </c>
      <c r="B104" s="134"/>
      <c r="C104" s="134"/>
      <c r="D104" s="138">
        <v>43407</v>
      </c>
      <c r="E104" s="137" t="str">
        <f t="shared" si="3"/>
        <v>noviembre</v>
      </c>
      <c r="F104" s="136">
        <v>800</v>
      </c>
    </row>
    <row r="105" spans="1:6">
      <c r="A105" s="135" t="s">
        <v>426</v>
      </c>
      <c r="B105" s="134"/>
      <c r="C105" s="134"/>
      <c r="D105" s="138">
        <v>43415</v>
      </c>
      <c r="E105" s="137" t="str">
        <f t="shared" si="3"/>
        <v>noviembre</v>
      </c>
      <c r="F105" s="136">
        <v>240</v>
      </c>
    </row>
    <row r="106" spans="1:6">
      <c r="A106" s="135" t="s">
        <v>426</v>
      </c>
      <c r="B106" s="134"/>
      <c r="C106" s="134"/>
      <c r="D106" s="138">
        <v>43409</v>
      </c>
      <c r="E106" s="137" t="str">
        <f t="shared" si="3"/>
        <v>noviembre</v>
      </c>
      <c r="F106" s="136">
        <v>20</v>
      </c>
    </row>
    <row r="107" spans="1:6">
      <c r="A107" s="135" t="s">
        <v>425</v>
      </c>
      <c r="B107" s="134"/>
      <c r="C107" s="134"/>
      <c r="D107" s="138">
        <v>43415</v>
      </c>
      <c r="E107" s="137" t="str">
        <f t="shared" si="3"/>
        <v>noviembre</v>
      </c>
      <c r="F107" s="136">
        <v>100</v>
      </c>
    </row>
    <row r="108" spans="1:6">
      <c r="A108" s="135" t="s">
        <v>424</v>
      </c>
      <c r="B108" s="134"/>
      <c r="C108" s="134"/>
      <c r="D108" s="138">
        <v>43411</v>
      </c>
      <c r="E108" s="137" t="str">
        <f t="shared" si="3"/>
        <v>noviembre</v>
      </c>
      <c r="F108" s="136">
        <v>600</v>
      </c>
    </row>
    <row r="109" spans="1:6">
      <c r="A109" s="135" t="s">
        <v>424</v>
      </c>
      <c r="B109" s="134"/>
      <c r="C109" s="134"/>
      <c r="D109" s="138">
        <v>43412</v>
      </c>
      <c r="E109" s="137" t="str">
        <f t="shared" si="3"/>
        <v>noviembre</v>
      </c>
      <c r="F109" s="136">
        <v>200</v>
      </c>
    </row>
    <row r="110" spans="1:6">
      <c r="A110" s="135" t="s">
        <v>423</v>
      </c>
      <c r="B110" s="134"/>
      <c r="C110" s="134"/>
      <c r="D110" s="138">
        <v>43412</v>
      </c>
      <c r="E110" s="137" t="str">
        <f t="shared" si="3"/>
        <v>noviembre</v>
      </c>
      <c r="F110" s="136">
        <v>600</v>
      </c>
    </row>
    <row r="111" spans="1:6">
      <c r="A111" s="135" t="s">
        <v>423</v>
      </c>
      <c r="B111" s="134"/>
      <c r="C111" s="134"/>
      <c r="D111" s="138">
        <v>43412</v>
      </c>
      <c r="E111" s="137" t="str">
        <f t="shared" si="3"/>
        <v>noviembre</v>
      </c>
      <c r="F111" s="136">
        <v>500</v>
      </c>
    </row>
    <row r="112" spans="1:6">
      <c r="A112" s="135" t="s">
        <v>24</v>
      </c>
      <c r="B112" s="134"/>
      <c r="C112" s="134"/>
      <c r="D112" s="138">
        <v>43446</v>
      </c>
      <c r="E112" s="137" t="str">
        <f t="shared" si="3"/>
        <v>diciembre</v>
      </c>
      <c r="F112" s="136">
        <v>4500</v>
      </c>
    </row>
    <row r="113" spans="1:6">
      <c r="A113" s="135" t="s">
        <v>86</v>
      </c>
      <c r="B113" s="134"/>
      <c r="C113" s="134"/>
      <c r="D113" s="138">
        <v>43446</v>
      </c>
      <c r="E113" s="137" t="str">
        <f t="shared" si="3"/>
        <v>diciembre</v>
      </c>
      <c r="F113" s="136">
        <v>500</v>
      </c>
    </row>
    <row r="114" spans="1:6">
      <c r="A114" s="135" t="s">
        <v>86</v>
      </c>
      <c r="B114" s="134"/>
      <c r="C114" s="134"/>
      <c r="D114" s="138">
        <v>43437</v>
      </c>
      <c r="E114" s="137" t="str">
        <f t="shared" si="3"/>
        <v>diciembre</v>
      </c>
      <c r="F114" s="136">
        <v>800</v>
      </c>
    </row>
    <row r="115" spans="1:6">
      <c r="A115" s="135" t="s">
        <v>426</v>
      </c>
      <c r="B115" s="134"/>
      <c r="C115" s="134"/>
      <c r="D115" s="138">
        <v>43446</v>
      </c>
      <c r="E115" s="137" t="str">
        <f t="shared" si="3"/>
        <v>diciembre</v>
      </c>
      <c r="F115" s="136">
        <v>240</v>
      </c>
    </row>
    <row r="116" spans="1:6">
      <c r="A116" s="135" t="s">
        <v>426</v>
      </c>
      <c r="B116" s="134"/>
      <c r="C116" s="134"/>
      <c r="D116" s="138">
        <v>43439</v>
      </c>
      <c r="E116" s="137" t="str">
        <f t="shared" si="3"/>
        <v>diciembre</v>
      </c>
      <c r="F116" s="136">
        <v>20</v>
      </c>
    </row>
    <row r="117" spans="1:6">
      <c r="A117" s="135" t="s">
        <v>425</v>
      </c>
      <c r="B117" s="134"/>
      <c r="C117" s="134"/>
      <c r="D117" s="138">
        <v>43446</v>
      </c>
      <c r="E117" s="137" t="str">
        <f t="shared" si="3"/>
        <v>diciembre</v>
      </c>
      <c r="F117" s="136">
        <v>100</v>
      </c>
    </row>
    <row r="118" spans="1:6">
      <c r="A118" s="135" t="s">
        <v>424</v>
      </c>
      <c r="B118" s="134"/>
      <c r="C118" s="134"/>
      <c r="D118" s="138">
        <v>43441</v>
      </c>
      <c r="E118" s="137" t="str">
        <f t="shared" si="3"/>
        <v>diciembre</v>
      </c>
      <c r="F118" s="136">
        <v>600</v>
      </c>
    </row>
    <row r="119" spans="1:6">
      <c r="A119" s="135" t="s">
        <v>424</v>
      </c>
      <c r="B119" s="134"/>
      <c r="C119" s="134"/>
      <c r="D119" s="138">
        <v>43442</v>
      </c>
      <c r="E119" s="137" t="str">
        <f t="shared" si="3"/>
        <v>diciembre</v>
      </c>
      <c r="F119" s="136">
        <v>200</v>
      </c>
    </row>
    <row r="120" spans="1:6">
      <c r="A120" s="135" t="s">
        <v>423</v>
      </c>
      <c r="B120" s="134"/>
      <c r="C120" s="134"/>
      <c r="D120" s="138">
        <v>43442</v>
      </c>
      <c r="E120" s="137" t="str">
        <f t="shared" si="3"/>
        <v>diciembre</v>
      </c>
      <c r="F120" s="136">
        <v>600</v>
      </c>
    </row>
    <row r="121" spans="1:6">
      <c r="A121" s="135" t="s">
        <v>423</v>
      </c>
      <c r="B121" s="134"/>
      <c r="C121" s="134"/>
      <c r="D121" s="138">
        <v>43442</v>
      </c>
      <c r="E121" s="137" t="str">
        <f t="shared" si="3"/>
        <v>diciembre</v>
      </c>
      <c r="F121" s="136">
        <v>500</v>
      </c>
    </row>
    <row r="122" spans="1:6">
      <c r="A122" s="135"/>
      <c r="B122" s="134"/>
      <c r="C122" s="134"/>
      <c r="D122" s="134"/>
      <c r="E122" s="130"/>
      <c r="F122" s="133"/>
    </row>
    <row r="123" spans="1:6">
      <c r="A123" s="135"/>
      <c r="B123" s="134"/>
      <c r="C123" s="134"/>
      <c r="D123" s="134"/>
      <c r="E123" s="130"/>
      <c r="F123" s="133"/>
    </row>
    <row r="124" spans="1:6">
      <c r="A124" s="135"/>
      <c r="B124" s="134"/>
      <c r="C124" s="134"/>
      <c r="D124" s="134"/>
      <c r="E124" s="130"/>
      <c r="F124" s="133"/>
    </row>
    <row r="125" spans="1:6">
      <c r="A125" s="135"/>
      <c r="B125" s="134"/>
      <c r="C125" s="134"/>
      <c r="D125" s="134"/>
      <c r="E125" s="130"/>
      <c r="F125" s="133"/>
    </row>
    <row r="126" spans="1:6">
      <c r="A126" s="135"/>
      <c r="B126" s="134"/>
      <c r="C126" s="134"/>
      <c r="D126" s="134"/>
      <c r="E126" s="130"/>
      <c r="F126" s="133"/>
    </row>
    <row r="127" spans="1:6">
      <c r="A127" s="135"/>
      <c r="B127" s="134"/>
      <c r="C127" s="134"/>
      <c r="D127" s="134"/>
      <c r="E127" s="130"/>
      <c r="F127" s="133"/>
    </row>
    <row r="128" spans="1:6">
      <c r="A128" s="135"/>
      <c r="B128" s="134"/>
      <c r="C128" s="134"/>
      <c r="D128" s="134"/>
      <c r="E128" s="130"/>
      <c r="F128" s="133"/>
    </row>
    <row r="129" spans="1:6">
      <c r="A129" s="135"/>
      <c r="B129" s="134"/>
      <c r="C129" s="134"/>
      <c r="D129" s="134"/>
      <c r="E129" s="130"/>
      <c r="F129" s="133"/>
    </row>
    <row r="130" spans="1:6">
      <c r="A130" s="135"/>
      <c r="B130" s="134"/>
      <c r="C130" s="134"/>
      <c r="D130" s="134"/>
      <c r="E130" s="130"/>
      <c r="F130" s="133"/>
    </row>
    <row r="131" spans="1:6">
      <c r="A131" s="135"/>
      <c r="B131" s="134"/>
      <c r="C131" s="134"/>
      <c r="D131" s="134"/>
      <c r="E131" s="130"/>
      <c r="F131" s="133"/>
    </row>
    <row r="132" spans="1:6">
      <c r="A132" s="135"/>
      <c r="B132" s="134"/>
      <c r="C132" s="134"/>
      <c r="D132" s="134"/>
      <c r="E132" s="130"/>
      <c r="F132" s="133"/>
    </row>
    <row r="133" spans="1:6">
      <c r="A133" s="135"/>
      <c r="B133" s="134"/>
      <c r="C133" s="134"/>
      <c r="D133" s="134"/>
      <c r="E133" s="130"/>
      <c r="F133" s="133"/>
    </row>
    <row r="134" spans="1:6">
      <c r="A134" s="135"/>
      <c r="B134" s="134"/>
      <c r="C134" s="134"/>
      <c r="D134" s="134"/>
      <c r="E134" s="130"/>
      <c r="F134" s="133"/>
    </row>
    <row r="135" spans="1:6">
      <c r="A135" s="135"/>
      <c r="B135" s="134"/>
      <c r="C135" s="134"/>
      <c r="D135" s="134"/>
      <c r="E135" s="130"/>
      <c r="F135" s="133"/>
    </row>
    <row r="136" spans="1:6">
      <c r="A136" s="135"/>
      <c r="B136" s="134"/>
      <c r="C136" s="134"/>
      <c r="D136" s="134"/>
      <c r="E136" s="130"/>
      <c r="F136" s="133"/>
    </row>
    <row r="137" spans="1:6">
      <c r="A137" s="135"/>
      <c r="B137" s="134"/>
      <c r="C137" s="134"/>
      <c r="D137" s="134"/>
      <c r="E137" s="130"/>
      <c r="F137" s="133"/>
    </row>
    <row r="138" spans="1:6">
      <c r="A138" s="135"/>
      <c r="B138" s="134"/>
      <c r="C138" s="134"/>
      <c r="D138" s="134"/>
      <c r="E138" s="130"/>
      <c r="F138" s="133"/>
    </row>
    <row r="139" spans="1:6">
      <c r="A139" s="135"/>
      <c r="B139" s="134"/>
      <c r="C139" s="134"/>
      <c r="D139" s="134"/>
      <c r="E139" s="130"/>
      <c r="F139" s="133"/>
    </row>
    <row r="140" spans="1:6">
      <c r="A140" s="135"/>
      <c r="B140" s="134"/>
      <c r="C140" s="134"/>
      <c r="D140" s="134"/>
      <c r="E140" s="130"/>
      <c r="F140" s="133"/>
    </row>
    <row r="141" spans="1:6">
      <c r="A141" s="135"/>
      <c r="B141" s="134"/>
      <c r="C141" s="134"/>
      <c r="D141" s="134"/>
      <c r="E141" s="130"/>
      <c r="F141" s="133"/>
    </row>
    <row r="142" spans="1:6">
      <c r="A142" s="135"/>
      <c r="B142" s="134"/>
      <c r="C142" s="134"/>
      <c r="D142" s="134"/>
      <c r="E142" s="130"/>
      <c r="F142" s="133"/>
    </row>
    <row r="143" spans="1:6">
      <c r="A143" s="135"/>
      <c r="B143" s="134"/>
      <c r="C143" s="134"/>
      <c r="D143" s="134"/>
      <c r="E143" s="130"/>
      <c r="F143" s="133"/>
    </row>
    <row r="144" spans="1:6">
      <c r="A144" s="135"/>
      <c r="B144" s="134"/>
      <c r="C144" s="134"/>
      <c r="D144" s="134"/>
      <c r="E144" s="130"/>
      <c r="F144" s="133"/>
    </row>
    <row r="145" spans="1:6">
      <c r="A145" s="135"/>
      <c r="B145" s="134"/>
      <c r="C145" s="134"/>
      <c r="D145" s="134"/>
      <c r="E145" s="130"/>
      <c r="F145" s="133"/>
    </row>
    <row r="146" spans="1:6">
      <c r="A146" s="135"/>
      <c r="B146" s="134"/>
      <c r="C146" s="134"/>
      <c r="D146" s="134"/>
      <c r="E146" s="130"/>
      <c r="F146" s="133"/>
    </row>
    <row r="147" spans="1:6">
      <c r="A147" s="135"/>
      <c r="B147" s="134"/>
      <c r="C147" s="134"/>
      <c r="D147" s="134"/>
      <c r="E147" s="130"/>
      <c r="F147" s="133"/>
    </row>
    <row r="148" spans="1:6">
      <c r="A148" s="135"/>
      <c r="B148" s="134"/>
      <c r="C148" s="134"/>
      <c r="D148" s="134"/>
      <c r="E148" s="130"/>
      <c r="F148" s="133"/>
    </row>
    <row r="149" spans="1:6">
      <c r="A149" s="135"/>
      <c r="B149" s="134"/>
      <c r="C149" s="134"/>
      <c r="D149" s="134"/>
      <c r="E149" s="130"/>
      <c r="F149" s="133"/>
    </row>
    <row r="150" spans="1:6">
      <c r="A150" s="135"/>
      <c r="B150" s="134"/>
      <c r="C150" s="134"/>
      <c r="D150" s="134"/>
      <c r="E150" s="130"/>
      <c r="F150" s="133"/>
    </row>
    <row r="151" spans="1:6">
      <c r="A151" s="135"/>
      <c r="B151" s="134"/>
      <c r="C151" s="134"/>
      <c r="D151" s="134"/>
      <c r="E151" s="130"/>
      <c r="F151" s="133"/>
    </row>
    <row r="152" spans="1:6">
      <c r="A152" s="135"/>
      <c r="B152" s="134"/>
      <c r="C152" s="134"/>
      <c r="D152" s="134"/>
      <c r="E152" s="130"/>
      <c r="F152" s="133"/>
    </row>
    <row r="153" spans="1:6">
      <c r="A153" s="135"/>
      <c r="B153" s="134"/>
      <c r="C153" s="134"/>
      <c r="D153" s="134"/>
      <c r="E153" s="130"/>
      <c r="F153" s="133"/>
    </row>
    <row r="154" spans="1:6">
      <c r="A154" s="135"/>
      <c r="B154" s="134"/>
      <c r="C154" s="134"/>
      <c r="D154" s="134"/>
      <c r="E154" s="130"/>
      <c r="F154" s="133"/>
    </row>
    <row r="155" spans="1:6">
      <c r="A155" s="135"/>
      <c r="B155" s="134"/>
      <c r="C155" s="134"/>
      <c r="D155" s="134"/>
      <c r="E155" s="130"/>
      <c r="F155" s="133"/>
    </row>
    <row r="156" spans="1:6">
      <c r="A156" s="135"/>
      <c r="B156" s="134"/>
      <c r="C156" s="134"/>
      <c r="D156" s="134"/>
      <c r="E156" s="130"/>
      <c r="F156" s="133"/>
    </row>
    <row r="157" spans="1:6">
      <c r="A157" s="135"/>
      <c r="B157" s="134"/>
      <c r="C157" s="134"/>
      <c r="D157" s="134"/>
      <c r="E157" s="130"/>
      <c r="F157" s="133"/>
    </row>
    <row r="158" spans="1:6">
      <c r="A158" s="135"/>
      <c r="B158" s="134"/>
      <c r="C158" s="134"/>
      <c r="D158" s="134"/>
      <c r="E158" s="130"/>
      <c r="F158" s="133"/>
    </row>
    <row r="159" spans="1:6">
      <c r="A159" s="135"/>
      <c r="B159" s="134"/>
      <c r="C159" s="134"/>
      <c r="D159" s="134"/>
      <c r="E159" s="130"/>
      <c r="F159" s="133"/>
    </row>
    <row r="160" spans="1:6">
      <c r="A160" s="135"/>
      <c r="B160" s="134"/>
      <c r="C160" s="134"/>
      <c r="D160" s="134"/>
      <c r="E160" s="130"/>
      <c r="F160" s="133"/>
    </row>
    <row r="161" spans="1:6">
      <c r="A161" s="135"/>
      <c r="B161" s="134"/>
      <c r="C161" s="134"/>
      <c r="D161" s="134"/>
      <c r="E161" s="130"/>
      <c r="F161" s="133"/>
    </row>
    <row r="162" spans="1:6">
      <c r="A162" s="135"/>
      <c r="B162" s="134"/>
      <c r="C162" s="134"/>
      <c r="D162" s="134"/>
      <c r="E162" s="130"/>
      <c r="F162" s="133"/>
    </row>
    <row r="163" spans="1:6">
      <c r="A163" s="135"/>
      <c r="B163" s="134"/>
      <c r="C163" s="134"/>
      <c r="D163" s="134"/>
      <c r="E163" s="130"/>
      <c r="F163" s="133"/>
    </row>
    <row r="164" spans="1:6">
      <c r="A164" s="135"/>
      <c r="B164" s="134"/>
      <c r="C164" s="134"/>
      <c r="D164" s="134"/>
      <c r="E164" s="130"/>
      <c r="F164" s="133"/>
    </row>
    <row r="165" spans="1:6">
      <c r="A165" s="135"/>
      <c r="B165" s="134"/>
      <c r="C165" s="134"/>
      <c r="D165" s="134"/>
      <c r="E165" s="130"/>
      <c r="F165" s="133"/>
    </row>
    <row r="166" spans="1:6">
      <c r="A166" s="135"/>
      <c r="B166" s="134"/>
      <c r="C166" s="134"/>
      <c r="D166" s="134"/>
      <c r="E166" s="130"/>
      <c r="F166" s="133"/>
    </row>
    <row r="167" spans="1:6">
      <c r="A167" s="135"/>
      <c r="B167" s="134"/>
      <c r="C167" s="134"/>
      <c r="D167" s="134"/>
      <c r="E167" s="130"/>
      <c r="F167" s="133"/>
    </row>
    <row r="168" spans="1:6">
      <c r="A168" s="135"/>
      <c r="B168" s="134"/>
      <c r="C168" s="134"/>
      <c r="D168" s="134"/>
      <c r="E168" s="130"/>
      <c r="F168" s="133"/>
    </row>
    <row r="169" spans="1:6">
      <c r="A169" s="135"/>
      <c r="B169" s="134"/>
      <c r="C169" s="134"/>
      <c r="D169" s="134"/>
      <c r="E169" s="130"/>
      <c r="F169" s="133"/>
    </row>
    <row r="170" spans="1:6">
      <c r="A170" s="135"/>
      <c r="B170" s="134"/>
      <c r="C170" s="134"/>
      <c r="D170" s="134"/>
      <c r="E170" s="130"/>
      <c r="F170" s="133"/>
    </row>
    <row r="171" spans="1:6">
      <c r="A171" s="135"/>
      <c r="B171" s="134"/>
      <c r="C171" s="134"/>
      <c r="D171" s="134"/>
      <c r="E171" s="130"/>
      <c r="F171" s="133"/>
    </row>
    <row r="172" spans="1:6">
      <c r="A172" s="135"/>
      <c r="B172" s="134"/>
      <c r="C172" s="134"/>
      <c r="D172" s="134"/>
      <c r="E172" s="130"/>
      <c r="F172" s="133"/>
    </row>
    <row r="173" spans="1:6">
      <c r="A173" s="135"/>
      <c r="B173" s="134"/>
      <c r="C173" s="134"/>
      <c r="D173" s="134"/>
      <c r="E173" s="130"/>
      <c r="F173" s="133"/>
    </row>
    <row r="174" spans="1:6">
      <c r="A174" s="135"/>
      <c r="B174" s="134"/>
      <c r="C174" s="134"/>
      <c r="D174" s="134"/>
      <c r="E174" s="130"/>
      <c r="F174" s="133"/>
    </row>
    <row r="175" spans="1:6">
      <c r="A175" s="135"/>
      <c r="B175" s="134"/>
      <c r="C175" s="134"/>
      <c r="D175" s="134"/>
      <c r="E175" s="130"/>
      <c r="F175" s="133"/>
    </row>
    <row r="176" spans="1:6">
      <c r="A176" s="135"/>
      <c r="B176" s="134"/>
      <c r="C176" s="134"/>
      <c r="D176" s="134"/>
      <c r="E176" s="130"/>
      <c r="F176" s="133"/>
    </row>
    <row r="177" spans="1:6">
      <c r="A177" s="135"/>
      <c r="B177" s="134"/>
      <c r="C177" s="134"/>
      <c r="D177" s="134"/>
      <c r="E177" s="130"/>
      <c r="F177" s="133"/>
    </row>
    <row r="178" spans="1:6">
      <c r="A178" s="135"/>
      <c r="B178" s="134"/>
      <c r="C178" s="134"/>
      <c r="D178" s="134"/>
      <c r="E178" s="130"/>
      <c r="F178" s="133"/>
    </row>
    <row r="179" spans="1:6">
      <c r="A179" s="135"/>
      <c r="B179" s="134"/>
      <c r="C179" s="134"/>
      <c r="D179" s="134"/>
      <c r="E179" s="130"/>
      <c r="F179" s="133"/>
    </row>
    <row r="180" spans="1:6">
      <c r="A180" s="135"/>
      <c r="B180" s="134"/>
      <c r="C180" s="134"/>
      <c r="D180" s="134"/>
      <c r="E180" s="130"/>
      <c r="F180" s="133"/>
    </row>
    <row r="181" spans="1:6">
      <c r="A181" s="135"/>
      <c r="B181" s="134"/>
      <c r="C181" s="134"/>
      <c r="D181" s="134"/>
      <c r="E181" s="130"/>
      <c r="F181" s="133"/>
    </row>
    <row r="182" spans="1:6">
      <c r="A182" s="135"/>
      <c r="B182" s="134"/>
      <c r="C182" s="134"/>
      <c r="D182" s="134"/>
      <c r="E182" s="130"/>
      <c r="F182" s="133"/>
    </row>
    <row r="183" spans="1:6">
      <c r="A183" s="135"/>
      <c r="B183" s="134"/>
      <c r="C183" s="134"/>
      <c r="D183" s="134"/>
      <c r="E183" s="130"/>
      <c r="F183" s="133"/>
    </row>
    <row r="184" spans="1:6">
      <c r="A184" s="135"/>
      <c r="B184" s="134"/>
      <c r="C184" s="134"/>
      <c r="D184" s="134"/>
      <c r="E184" s="130"/>
      <c r="F184" s="133"/>
    </row>
    <row r="185" spans="1:6">
      <c r="A185" s="135"/>
      <c r="B185" s="134"/>
      <c r="C185" s="134"/>
      <c r="D185" s="134"/>
      <c r="E185" s="130"/>
      <c r="F185" s="133"/>
    </row>
    <row r="186" spans="1:6">
      <c r="A186" s="135"/>
      <c r="B186" s="134"/>
      <c r="C186" s="134"/>
      <c r="D186" s="134"/>
      <c r="E186" s="130"/>
      <c r="F186" s="133"/>
    </row>
    <row r="187" spans="1:6">
      <c r="A187" s="135"/>
      <c r="B187" s="134"/>
      <c r="C187" s="134"/>
      <c r="D187" s="134"/>
      <c r="E187" s="130"/>
      <c r="F187" s="133"/>
    </row>
    <row r="188" spans="1:6">
      <c r="A188" s="135"/>
      <c r="B188" s="134"/>
      <c r="C188" s="134"/>
      <c r="D188" s="134"/>
      <c r="E188" s="130"/>
      <c r="F188" s="133"/>
    </row>
    <row r="189" spans="1:6">
      <c r="A189" s="135"/>
      <c r="B189" s="134"/>
      <c r="C189" s="134"/>
      <c r="D189" s="134"/>
      <c r="E189" s="130"/>
      <c r="F189" s="133"/>
    </row>
    <row r="190" spans="1:6">
      <c r="A190" s="135"/>
      <c r="B190" s="134"/>
      <c r="C190" s="134"/>
      <c r="D190" s="134"/>
      <c r="E190" s="130"/>
      <c r="F190" s="133"/>
    </row>
    <row r="191" spans="1:6">
      <c r="A191" s="135"/>
      <c r="B191" s="134"/>
      <c r="C191" s="134"/>
      <c r="D191" s="134"/>
      <c r="E191" s="130"/>
      <c r="F191" s="133"/>
    </row>
    <row r="192" spans="1:6">
      <c r="A192" s="135"/>
      <c r="B192" s="134"/>
      <c r="C192" s="134"/>
      <c r="D192" s="134"/>
      <c r="E192" s="130"/>
      <c r="F192" s="133"/>
    </row>
    <row r="193" spans="1:6">
      <c r="A193" s="135"/>
      <c r="B193" s="134"/>
      <c r="C193" s="134"/>
      <c r="D193" s="134"/>
      <c r="E193" s="130"/>
      <c r="F193" s="133"/>
    </row>
    <row r="194" spans="1:6">
      <c r="A194" s="135"/>
      <c r="B194" s="134"/>
      <c r="C194" s="134"/>
      <c r="D194" s="134"/>
      <c r="E194" s="130"/>
      <c r="F194" s="133"/>
    </row>
    <row r="195" spans="1:6">
      <c r="A195" s="135"/>
      <c r="B195" s="134"/>
      <c r="C195" s="134"/>
      <c r="D195" s="134"/>
      <c r="E195" s="130"/>
      <c r="F195" s="133"/>
    </row>
    <row r="196" spans="1:6">
      <c r="A196" s="135"/>
      <c r="B196" s="134"/>
      <c r="C196" s="134"/>
      <c r="D196" s="134"/>
      <c r="E196" s="130"/>
      <c r="F196" s="133"/>
    </row>
    <row r="197" spans="1:6">
      <c r="A197" s="135"/>
      <c r="B197" s="134"/>
      <c r="C197" s="134"/>
      <c r="D197" s="134"/>
      <c r="E197" s="130"/>
      <c r="F197" s="133"/>
    </row>
    <row r="198" spans="1:6">
      <c r="A198" s="135"/>
      <c r="B198" s="134"/>
      <c r="C198" s="134"/>
      <c r="D198" s="134"/>
      <c r="E198" s="130"/>
      <c r="F198" s="133"/>
    </row>
    <row r="199" spans="1:6">
      <c r="A199" s="135"/>
      <c r="B199" s="134"/>
      <c r="C199" s="134"/>
      <c r="D199" s="134"/>
      <c r="E199" s="130"/>
      <c r="F199" s="133"/>
    </row>
    <row r="200" spans="1:6">
      <c r="A200" s="135"/>
      <c r="B200" s="134"/>
      <c r="C200" s="134"/>
      <c r="D200" s="134"/>
      <c r="E200" s="130"/>
      <c r="F200" s="133"/>
    </row>
    <row r="201" spans="1:6">
      <c r="A201" s="135"/>
      <c r="B201" s="134"/>
      <c r="C201" s="134"/>
      <c r="D201" s="134"/>
      <c r="E201" s="130"/>
      <c r="F201" s="133"/>
    </row>
    <row r="202" spans="1:6">
      <c r="A202" s="135"/>
      <c r="B202" s="134"/>
      <c r="C202" s="134"/>
      <c r="D202" s="134"/>
      <c r="E202" s="130"/>
      <c r="F202" s="133"/>
    </row>
    <row r="203" spans="1:6">
      <c r="A203" s="135"/>
      <c r="B203" s="134"/>
      <c r="C203" s="134"/>
      <c r="D203" s="134"/>
      <c r="E203" s="130"/>
      <c r="F203" s="133"/>
    </row>
    <row r="204" spans="1:6">
      <c r="A204" s="135"/>
      <c r="B204" s="134"/>
      <c r="C204" s="134"/>
      <c r="D204" s="134"/>
      <c r="E204" s="130"/>
      <c r="F204" s="133"/>
    </row>
    <row r="205" spans="1:6">
      <c r="A205" s="135"/>
      <c r="B205" s="134"/>
      <c r="C205" s="134"/>
      <c r="D205" s="134"/>
      <c r="E205" s="130"/>
      <c r="F205" s="133"/>
    </row>
    <row r="206" spans="1:6">
      <c r="A206" s="135"/>
      <c r="B206" s="134"/>
      <c r="C206" s="134"/>
      <c r="D206" s="134"/>
      <c r="E206" s="130"/>
      <c r="F206" s="133"/>
    </row>
    <row r="207" spans="1:6">
      <c r="A207" s="135"/>
      <c r="B207" s="134"/>
      <c r="C207" s="134"/>
      <c r="D207" s="134"/>
      <c r="E207" s="130"/>
      <c r="F207" s="133"/>
    </row>
    <row r="208" spans="1:6">
      <c r="A208" s="135"/>
      <c r="B208" s="134"/>
      <c r="C208" s="134"/>
      <c r="D208" s="134"/>
      <c r="E208" s="130"/>
      <c r="F208" s="133"/>
    </row>
    <row r="209" spans="1:6">
      <c r="A209" s="135"/>
      <c r="B209" s="134"/>
      <c r="C209" s="134"/>
      <c r="D209" s="134"/>
      <c r="E209" s="130"/>
      <c r="F209" s="133"/>
    </row>
    <row r="210" spans="1:6">
      <c r="A210" s="135"/>
      <c r="B210" s="134"/>
      <c r="C210" s="134"/>
      <c r="D210" s="134"/>
      <c r="E210" s="130"/>
      <c r="F210" s="133"/>
    </row>
    <row r="211" spans="1:6">
      <c r="A211" s="135"/>
      <c r="B211" s="134"/>
      <c r="C211" s="134"/>
      <c r="D211" s="134"/>
      <c r="E211" s="130"/>
      <c r="F211" s="133"/>
    </row>
    <row r="212" spans="1:6">
      <c r="A212" s="135"/>
      <c r="B212" s="134"/>
      <c r="C212" s="134"/>
      <c r="D212" s="134"/>
      <c r="E212" s="130"/>
      <c r="F212" s="133"/>
    </row>
    <row r="213" spans="1:6">
      <c r="A213" s="135"/>
      <c r="B213" s="134"/>
      <c r="C213" s="134"/>
      <c r="D213" s="134"/>
      <c r="E213" s="130"/>
      <c r="F213" s="133"/>
    </row>
    <row r="214" spans="1:6">
      <c r="A214" s="135"/>
      <c r="B214" s="134"/>
      <c r="C214" s="134"/>
      <c r="D214" s="134"/>
      <c r="E214" s="130"/>
      <c r="F214" s="133"/>
    </row>
    <row r="215" spans="1:6">
      <c r="A215" s="135"/>
      <c r="B215" s="134"/>
      <c r="C215" s="134"/>
      <c r="D215" s="134"/>
      <c r="E215" s="130"/>
      <c r="F215" s="133"/>
    </row>
    <row r="216" spans="1:6">
      <c r="A216" s="135"/>
      <c r="B216" s="134"/>
      <c r="C216" s="134"/>
      <c r="D216" s="134"/>
      <c r="E216" s="130"/>
      <c r="F216" s="133"/>
    </row>
    <row r="217" spans="1:6">
      <c r="A217" s="135"/>
      <c r="B217" s="134"/>
      <c r="C217" s="134"/>
      <c r="D217" s="134"/>
      <c r="E217" s="130"/>
      <c r="F217" s="133"/>
    </row>
    <row r="218" spans="1:6">
      <c r="A218" s="135"/>
      <c r="B218" s="134"/>
      <c r="C218" s="134"/>
      <c r="D218" s="134"/>
      <c r="E218" s="130"/>
      <c r="F218" s="133"/>
    </row>
    <row r="219" spans="1:6">
      <c r="A219" s="135"/>
      <c r="B219" s="134"/>
      <c r="C219" s="134"/>
      <c r="D219" s="134"/>
      <c r="E219" s="130"/>
      <c r="F219" s="133"/>
    </row>
    <row r="220" spans="1:6">
      <c r="A220" s="135"/>
      <c r="B220" s="134"/>
      <c r="C220" s="134"/>
      <c r="D220" s="134"/>
      <c r="E220" s="130"/>
      <c r="F220" s="133"/>
    </row>
    <row r="221" spans="1:6">
      <c r="A221" s="135"/>
      <c r="B221" s="134"/>
      <c r="C221" s="134"/>
      <c r="D221" s="134"/>
      <c r="E221" s="130"/>
      <c r="F221" s="133"/>
    </row>
    <row r="222" spans="1:6">
      <c r="A222" s="135"/>
      <c r="B222" s="134"/>
      <c r="C222" s="134"/>
      <c r="D222" s="134"/>
      <c r="E222" s="130"/>
      <c r="F222" s="133"/>
    </row>
    <row r="223" spans="1:6">
      <c r="A223" s="135"/>
      <c r="B223" s="134"/>
      <c r="C223" s="134"/>
      <c r="D223" s="134"/>
      <c r="E223" s="130"/>
      <c r="F223" s="133"/>
    </row>
    <row r="224" spans="1:6">
      <c r="A224" s="135"/>
      <c r="B224" s="134"/>
      <c r="C224" s="134"/>
      <c r="D224" s="134"/>
      <c r="E224" s="130"/>
      <c r="F224" s="133"/>
    </row>
    <row r="225" spans="1:6">
      <c r="A225" s="135"/>
      <c r="B225" s="134"/>
      <c r="C225" s="134"/>
      <c r="D225" s="134"/>
      <c r="E225" s="130"/>
      <c r="F225" s="133"/>
    </row>
    <row r="226" spans="1:6">
      <c r="A226" s="135"/>
      <c r="B226" s="134"/>
      <c r="C226" s="134"/>
      <c r="D226" s="134"/>
      <c r="E226" s="130"/>
      <c r="F226" s="133"/>
    </row>
    <row r="227" spans="1:6">
      <c r="A227" s="135"/>
      <c r="B227" s="134"/>
      <c r="C227" s="134"/>
      <c r="D227" s="134"/>
      <c r="E227" s="130"/>
      <c r="F227" s="133"/>
    </row>
    <row r="228" spans="1:6">
      <c r="A228" s="135"/>
      <c r="B228" s="134"/>
      <c r="C228" s="134"/>
      <c r="D228" s="134"/>
      <c r="E228" s="130"/>
      <c r="F228" s="133"/>
    </row>
    <row r="229" spans="1:6">
      <c r="A229" s="135"/>
      <c r="B229" s="134"/>
      <c r="C229" s="134"/>
      <c r="D229" s="134"/>
      <c r="E229" s="130"/>
      <c r="F229" s="133"/>
    </row>
    <row r="230" spans="1:6">
      <c r="A230" s="135"/>
      <c r="B230" s="134"/>
      <c r="C230" s="134"/>
      <c r="D230" s="134"/>
      <c r="E230" s="130"/>
      <c r="F230" s="133"/>
    </row>
    <row r="231" spans="1:6">
      <c r="A231" s="135"/>
      <c r="B231" s="134"/>
      <c r="C231" s="134"/>
      <c r="D231" s="134"/>
      <c r="E231" s="130"/>
      <c r="F231" s="133"/>
    </row>
    <row r="232" spans="1:6">
      <c r="A232" s="135"/>
      <c r="B232" s="134"/>
      <c r="C232" s="134"/>
      <c r="D232" s="134"/>
      <c r="E232" s="130"/>
      <c r="F232" s="133"/>
    </row>
    <row r="233" spans="1:6">
      <c r="A233" s="135"/>
      <c r="B233" s="134"/>
      <c r="C233" s="134"/>
      <c r="D233" s="134"/>
      <c r="E233" s="130"/>
      <c r="F233" s="133"/>
    </row>
    <row r="234" spans="1:6">
      <c r="A234" s="135"/>
      <c r="B234" s="134"/>
      <c r="C234" s="134"/>
      <c r="D234" s="134"/>
      <c r="E234" s="130"/>
      <c r="F234" s="133"/>
    </row>
    <row r="235" spans="1:6">
      <c r="A235" s="135"/>
      <c r="B235" s="134"/>
      <c r="C235" s="134"/>
      <c r="D235" s="134"/>
      <c r="E235" s="130"/>
      <c r="F235" s="133"/>
    </row>
    <row r="236" spans="1:6">
      <c r="A236" s="135"/>
      <c r="B236" s="134"/>
      <c r="C236" s="134"/>
      <c r="D236" s="134"/>
      <c r="E236" s="130"/>
      <c r="F236" s="133"/>
    </row>
    <row r="237" spans="1:6">
      <c r="A237" s="135"/>
      <c r="B237" s="134"/>
      <c r="C237" s="134"/>
      <c r="D237" s="134"/>
      <c r="E237" s="130"/>
      <c r="F237" s="133"/>
    </row>
    <row r="238" spans="1:6">
      <c r="A238" s="135"/>
      <c r="B238" s="134"/>
      <c r="C238" s="134"/>
      <c r="D238" s="134"/>
      <c r="E238" s="130"/>
      <c r="F238" s="133"/>
    </row>
    <row r="239" spans="1:6">
      <c r="A239" s="135"/>
      <c r="B239" s="134"/>
      <c r="C239" s="134"/>
      <c r="D239" s="134"/>
      <c r="E239" s="130"/>
      <c r="F239" s="133"/>
    </row>
    <row r="240" spans="1:6">
      <c r="A240" s="135"/>
      <c r="B240" s="134"/>
      <c r="C240" s="134"/>
      <c r="D240" s="134"/>
      <c r="E240" s="130"/>
      <c r="F240" s="133"/>
    </row>
    <row r="241" spans="1:6">
      <c r="A241" s="135"/>
      <c r="B241" s="134"/>
      <c r="C241" s="134"/>
      <c r="D241" s="134"/>
      <c r="E241" s="130"/>
      <c r="F241" s="133"/>
    </row>
    <row r="242" spans="1:6">
      <c r="A242" s="135"/>
      <c r="B242" s="134"/>
      <c r="C242" s="134"/>
      <c r="D242" s="134"/>
      <c r="E242" s="130"/>
      <c r="F242" s="133"/>
    </row>
    <row r="243" spans="1:6">
      <c r="A243" s="135"/>
      <c r="B243" s="134"/>
      <c r="C243" s="134"/>
      <c r="D243" s="134"/>
      <c r="E243" s="130"/>
      <c r="F243" s="133"/>
    </row>
    <row r="244" spans="1:6">
      <c r="A244" s="135"/>
      <c r="B244" s="134"/>
      <c r="C244" s="134"/>
      <c r="D244" s="134"/>
      <c r="E244" s="130"/>
      <c r="F244" s="133"/>
    </row>
    <row r="245" spans="1:6">
      <c r="A245" s="135"/>
      <c r="B245" s="134"/>
      <c r="C245" s="134"/>
      <c r="D245" s="134"/>
      <c r="E245" s="130"/>
      <c r="F245" s="133"/>
    </row>
    <row r="246" spans="1:6">
      <c r="A246" s="135"/>
      <c r="B246" s="134"/>
      <c r="C246" s="134"/>
      <c r="D246" s="134"/>
      <c r="E246" s="130"/>
      <c r="F246" s="133"/>
    </row>
    <row r="247" spans="1:6">
      <c r="A247" s="135"/>
      <c r="B247" s="134"/>
      <c r="C247" s="134"/>
      <c r="D247" s="134"/>
      <c r="E247" s="130"/>
      <c r="F247" s="133"/>
    </row>
    <row r="248" spans="1:6">
      <c r="A248" s="135"/>
      <c r="B248" s="134"/>
      <c r="C248" s="134"/>
      <c r="D248" s="134"/>
      <c r="E248" s="130"/>
      <c r="F248" s="133"/>
    </row>
    <row r="249" spans="1:6">
      <c r="A249" s="135"/>
      <c r="B249" s="134"/>
      <c r="C249" s="134"/>
      <c r="D249" s="134"/>
      <c r="E249" s="130"/>
      <c r="F249" s="133"/>
    </row>
    <row r="250" spans="1:6">
      <c r="A250" s="135"/>
      <c r="B250" s="134"/>
      <c r="C250" s="134"/>
      <c r="D250" s="134"/>
      <c r="E250" s="130"/>
      <c r="F250" s="133"/>
    </row>
    <row r="251" spans="1:6">
      <c r="A251" s="135"/>
      <c r="B251" s="134"/>
      <c r="C251" s="134"/>
      <c r="D251" s="134"/>
      <c r="E251" s="130"/>
      <c r="F251" s="133"/>
    </row>
    <row r="252" spans="1:6">
      <c r="A252" s="135"/>
      <c r="B252" s="134"/>
      <c r="C252" s="134"/>
      <c r="D252" s="134"/>
      <c r="E252" s="130"/>
      <c r="F252" s="133"/>
    </row>
    <row r="253" spans="1:6">
      <c r="A253" s="135"/>
      <c r="B253" s="134"/>
      <c r="C253" s="134"/>
      <c r="D253" s="134"/>
      <c r="E253" s="130"/>
      <c r="F253" s="133"/>
    </row>
    <row r="254" spans="1:6">
      <c r="A254" s="135"/>
      <c r="B254" s="134"/>
      <c r="C254" s="134"/>
      <c r="D254" s="134"/>
      <c r="E254" s="130"/>
      <c r="F254" s="133"/>
    </row>
    <row r="255" spans="1:6">
      <c r="A255" s="135"/>
      <c r="B255" s="134"/>
      <c r="C255" s="134"/>
      <c r="D255" s="134"/>
      <c r="E255" s="130"/>
      <c r="F255" s="133"/>
    </row>
    <row r="256" spans="1:6">
      <c r="A256" s="135"/>
      <c r="B256" s="134"/>
      <c r="C256" s="134"/>
      <c r="D256" s="134"/>
      <c r="E256" s="130"/>
      <c r="F256" s="133"/>
    </row>
    <row r="257" spans="1:6">
      <c r="A257" s="135"/>
      <c r="B257" s="134"/>
      <c r="C257" s="134"/>
      <c r="D257" s="134"/>
      <c r="E257" s="130"/>
      <c r="F257" s="133"/>
    </row>
    <row r="258" spans="1:6">
      <c r="A258" s="135"/>
      <c r="B258" s="134"/>
      <c r="C258" s="134"/>
      <c r="D258" s="134"/>
      <c r="E258" s="130"/>
      <c r="F258" s="133"/>
    </row>
    <row r="259" spans="1:6">
      <c r="A259" s="135"/>
      <c r="B259" s="134"/>
      <c r="C259" s="134"/>
      <c r="D259" s="134"/>
      <c r="E259" s="130"/>
      <c r="F259" s="133"/>
    </row>
    <row r="260" spans="1:6">
      <c r="A260" s="135"/>
      <c r="B260" s="134"/>
      <c r="C260" s="134"/>
      <c r="D260" s="134"/>
      <c r="E260" s="130"/>
      <c r="F260" s="133"/>
    </row>
    <row r="261" spans="1:6">
      <c r="A261" s="135"/>
      <c r="B261" s="134"/>
      <c r="C261" s="134"/>
      <c r="D261" s="134"/>
      <c r="E261" s="130"/>
      <c r="F261" s="133"/>
    </row>
    <row r="262" spans="1:6">
      <c r="A262" s="135"/>
      <c r="B262" s="134"/>
      <c r="C262" s="134"/>
      <c r="D262" s="134"/>
      <c r="E262" s="130"/>
      <c r="F262" s="133"/>
    </row>
    <row r="263" spans="1:6">
      <c r="A263" s="135"/>
      <c r="B263" s="134"/>
      <c r="C263" s="134"/>
      <c r="D263" s="134"/>
      <c r="E263" s="130"/>
      <c r="F263" s="133"/>
    </row>
    <row r="264" spans="1:6">
      <c r="A264" s="135"/>
      <c r="B264" s="134"/>
      <c r="C264" s="134"/>
      <c r="D264" s="134"/>
      <c r="E264" s="130"/>
      <c r="F264" s="133"/>
    </row>
    <row r="265" spans="1:6">
      <c r="A265" s="135"/>
      <c r="B265" s="134"/>
      <c r="C265" s="134"/>
      <c r="D265" s="134"/>
      <c r="E265" s="130"/>
      <c r="F265" s="133"/>
    </row>
    <row r="266" spans="1:6">
      <c r="A266" s="135"/>
      <c r="B266" s="134"/>
      <c r="C266" s="134"/>
      <c r="D266" s="134"/>
      <c r="E266" s="130"/>
      <c r="F266" s="133"/>
    </row>
    <row r="267" spans="1:6">
      <c r="A267" s="135"/>
      <c r="B267" s="134"/>
      <c r="C267" s="134"/>
      <c r="D267" s="134"/>
      <c r="E267" s="130"/>
      <c r="F267" s="133"/>
    </row>
    <row r="268" spans="1:6">
      <c r="A268" s="135"/>
      <c r="B268" s="134"/>
      <c r="C268" s="134"/>
      <c r="D268" s="134"/>
      <c r="E268" s="130"/>
      <c r="F268" s="133"/>
    </row>
    <row r="269" spans="1:6">
      <c r="A269" s="135"/>
      <c r="B269" s="134"/>
      <c r="C269" s="134"/>
      <c r="D269" s="134"/>
      <c r="E269" s="130"/>
      <c r="F269" s="133"/>
    </row>
    <row r="270" spans="1:6">
      <c r="A270" s="135"/>
      <c r="B270" s="134"/>
      <c r="C270" s="134"/>
      <c r="D270" s="134"/>
      <c r="E270" s="130"/>
      <c r="F270" s="133"/>
    </row>
    <row r="271" spans="1:6">
      <c r="A271" s="135"/>
      <c r="B271" s="134"/>
      <c r="C271" s="134"/>
      <c r="D271" s="134"/>
      <c r="E271" s="130"/>
      <c r="F271" s="133"/>
    </row>
    <row r="272" spans="1:6">
      <c r="A272" s="135"/>
      <c r="B272" s="134"/>
      <c r="C272" s="134"/>
      <c r="D272" s="134"/>
      <c r="E272" s="130"/>
      <c r="F272" s="133"/>
    </row>
    <row r="273" spans="1:6">
      <c r="A273" s="135"/>
      <c r="B273" s="134"/>
      <c r="C273" s="134"/>
      <c r="D273" s="134"/>
      <c r="E273" s="130"/>
      <c r="F273" s="133"/>
    </row>
    <row r="274" spans="1:6">
      <c r="A274" s="135"/>
      <c r="B274" s="134"/>
      <c r="C274" s="134"/>
      <c r="D274" s="134"/>
      <c r="E274" s="130"/>
      <c r="F274" s="133"/>
    </row>
    <row r="275" spans="1:6">
      <c r="A275" s="135"/>
      <c r="B275" s="134"/>
      <c r="C275" s="134"/>
      <c r="D275" s="134"/>
      <c r="E275" s="130"/>
      <c r="F275" s="133"/>
    </row>
    <row r="276" spans="1:6">
      <c r="A276" s="135"/>
      <c r="B276" s="134"/>
      <c r="C276" s="134"/>
      <c r="D276" s="134"/>
      <c r="E276" s="130"/>
      <c r="F276" s="133"/>
    </row>
    <row r="277" spans="1:6">
      <c r="A277" s="135"/>
      <c r="B277" s="134"/>
      <c r="C277" s="134"/>
      <c r="D277" s="134"/>
      <c r="E277" s="130"/>
      <c r="F277" s="133"/>
    </row>
    <row r="278" spans="1:6">
      <c r="A278" s="135"/>
      <c r="B278" s="134"/>
      <c r="C278" s="134"/>
      <c r="D278" s="134"/>
      <c r="E278" s="130"/>
      <c r="F278" s="133"/>
    </row>
    <row r="279" spans="1:6">
      <c r="A279" s="135"/>
      <c r="B279" s="134"/>
      <c r="C279" s="134"/>
      <c r="D279" s="134"/>
      <c r="E279" s="130"/>
      <c r="F279" s="133"/>
    </row>
    <row r="280" spans="1:6">
      <c r="A280" s="135"/>
      <c r="B280" s="134"/>
      <c r="C280" s="134"/>
      <c r="D280" s="134"/>
      <c r="E280" s="130"/>
      <c r="F280" s="133"/>
    </row>
    <row r="281" spans="1:6">
      <c r="A281" s="135"/>
      <c r="B281" s="134"/>
      <c r="C281" s="134"/>
      <c r="D281" s="134"/>
      <c r="E281" s="130"/>
      <c r="F281" s="133"/>
    </row>
    <row r="282" spans="1:6">
      <c r="A282" s="135"/>
      <c r="B282" s="134"/>
      <c r="C282" s="134"/>
      <c r="D282" s="134"/>
      <c r="E282" s="130"/>
      <c r="F282" s="133"/>
    </row>
    <row r="283" spans="1:6">
      <c r="A283" s="135"/>
      <c r="B283" s="134"/>
      <c r="C283" s="134"/>
      <c r="D283" s="134"/>
      <c r="E283" s="130"/>
      <c r="F283" s="133"/>
    </row>
    <row r="284" spans="1:6">
      <c r="A284" s="135"/>
      <c r="B284" s="134"/>
      <c r="C284" s="134"/>
      <c r="D284" s="134"/>
      <c r="E284" s="130"/>
      <c r="F284" s="133"/>
    </row>
    <row r="285" spans="1:6">
      <c r="A285" s="135"/>
      <c r="B285" s="134"/>
      <c r="C285" s="134"/>
      <c r="D285" s="134"/>
      <c r="E285" s="130"/>
      <c r="F285" s="133"/>
    </row>
    <row r="286" spans="1:6">
      <c r="A286" s="135"/>
      <c r="B286" s="134"/>
      <c r="C286" s="134"/>
      <c r="D286" s="134"/>
      <c r="E286" s="130"/>
      <c r="F286" s="133"/>
    </row>
    <row r="287" spans="1:6">
      <c r="A287" s="135"/>
      <c r="B287" s="134"/>
      <c r="C287" s="134"/>
      <c r="D287" s="134"/>
      <c r="E287" s="130"/>
      <c r="F287" s="133"/>
    </row>
    <row r="288" spans="1:6">
      <c r="A288" s="135"/>
      <c r="B288" s="134"/>
      <c r="C288" s="134"/>
      <c r="D288" s="134"/>
      <c r="E288" s="130"/>
      <c r="F288" s="133"/>
    </row>
    <row r="289" spans="1:6">
      <c r="A289" s="135"/>
      <c r="B289" s="134"/>
      <c r="C289" s="134"/>
      <c r="D289" s="134"/>
      <c r="E289" s="130"/>
      <c r="F289" s="133"/>
    </row>
    <row r="290" spans="1:6">
      <c r="A290" s="135"/>
      <c r="B290" s="134"/>
      <c r="C290" s="134"/>
      <c r="D290" s="134"/>
      <c r="E290" s="130"/>
      <c r="F290" s="133"/>
    </row>
    <row r="291" spans="1:6">
      <c r="A291" s="135"/>
      <c r="B291" s="134"/>
      <c r="C291" s="134"/>
      <c r="D291" s="134"/>
      <c r="E291" s="130"/>
      <c r="F291" s="133"/>
    </row>
    <row r="292" spans="1:6">
      <c r="A292" s="135"/>
      <c r="B292" s="134"/>
      <c r="C292" s="134"/>
      <c r="D292" s="134"/>
      <c r="E292" s="130"/>
      <c r="F292" s="133"/>
    </row>
    <row r="293" spans="1:6">
      <c r="A293" s="135"/>
      <c r="B293" s="134"/>
      <c r="C293" s="134"/>
      <c r="D293" s="134"/>
      <c r="E293" s="130"/>
      <c r="F293" s="133"/>
    </row>
    <row r="294" spans="1:6">
      <c r="A294" s="135"/>
      <c r="B294" s="134"/>
      <c r="C294" s="134"/>
      <c r="D294" s="134"/>
      <c r="E294" s="130"/>
      <c r="F294" s="133"/>
    </row>
    <row r="295" spans="1:6">
      <c r="A295" s="135"/>
      <c r="B295" s="134"/>
      <c r="C295" s="134"/>
      <c r="D295" s="134"/>
      <c r="E295" s="130"/>
      <c r="F295" s="133"/>
    </row>
    <row r="296" spans="1:6">
      <c r="A296" s="135"/>
      <c r="B296" s="134"/>
      <c r="C296" s="134"/>
      <c r="D296" s="134"/>
      <c r="E296" s="130"/>
      <c r="F296" s="133"/>
    </row>
    <row r="297" spans="1:6">
      <c r="A297" s="135"/>
      <c r="B297" s="134"/>
      <c r="C297" s="134"/>
      <c r="D297" s="134"/>
      <c r="E297" s="130"/>
      <c r="F297" s="133"/>
    </row>
    <row r="298" spans="1:6">
      <c r="A298" s="135"/>
      <c r="B298" s="134"/>
      <c r="C298" s="134"/>
      <c r="D298" s="134"/>
      <c r="E298" s="130"/>
      <c r="F298" s="133"/>
    </row>
    <row r="299" spans="1:6">
      <c r="A299" s="135"/>
      <c r="B299" s="134"/>
      <c r="C299" s="134"/>
      <c r="D299" s="134"/>
      <c r="E299" s="130"/>
      <c r="F299" s="133"/>
    </row>
    <row r="300" spans="1:6">
      <c r="A300" s="135"/>
      <c r="B300" s="134"/>
      <c r="C300" s="134"/>
      <c r="D300" s="134"/>
      <c r="E300" s="130"/>
      <c r="F300" s="133"/>
    </row>
    <row r="301" spans="1:6">
      <c r="A301" s="135"/>
      <c r="B301" s="134"/>
      <c r="C301" s="134"/>
      <c r="D301" s="134"/>
      <c r="E301" s="130"/>
      <c r="F301" s="133"/>
    </row>
    <row r="302" spans="1:6">
      <c r="A302" s="135"/>
      <c r="B302" s="134"/>
      <c r="C302" s="134"/>
      <c r="D302" s="134"/>
      <c r="E302" s="130"/>
      <c r="F302" s="133"/>
    </row>
    <row r="303" spans="1:6">
      <c r="A303" s="135"/>
      <c r="B303" s="134"/>
      <c r="C303" s="134"/>
      <c r="D303" s="134"/>
      <c r="E303" s="130"/>
      <c r="F303" s="133"/>
    </row>
    <row r="304" spans="1:6">
      <c r="A304" s="135"/>
      <c r="B304" s="134"/>
      <c r="C304" s="134"/>
      <c r="D304" s="134"/>
      <c r="E304" s="130"/>
      <c r="F304" s="133"/>
    </row>
    <row r="305" spans="1:6">
      <c r="A305" s="135"/>
      <c r="B305" s="134"/>
      <c r="C305" s="134"/>
      <c r="D305" s="134"/>
      <c r="E305" s="130"/>
      <c r="F305" s="133"/>
    </row>
    <row r="306" spans="1:6">
      <c r="A306" s="135"/>
      <c r="B306" s="134"/>
      <c r="C306" s="134"/>
      <c r="D306" s="134"/>
      <c r="E306" s="130"/>
      <c r="F306" s="133"/>
    </row>
    <row r="307" spans="1:6">
      <c r="A307" s="135"/>
      <c r="B307" s="134"/>
      <c r="C307" s="134"/>
      <c r="D307" s="134"/>
      <c r="E307" s="130"/>
      <c r="F307" s="133"/>
    </row>
    <row r="308" spans="1:6">
      <c r="A308" s="135"/>
      <c r="B308" s="134"/>
      <c r="C308" s="134"/>
      <c r="D308" s="134"/>
      <c r="E308" s="130"/>
      <c r="F308" s="133"/>
    </row>
    <row r="309" spans="1:6">
      <c r="A309" s="135"/>
      <c r="B309" s="134"/>
      <c r="C309" s="134"/>
      <c r="D309" s="134"/>
      <c r="E309" s="130"/>
      <c r="F309" s="133"/>
    </row>
    <row r="310" spans="1:6">
      <c r="A310" s="135"/>
      <c r="B310" s="134"/>
      <c r="C310" s="134"/>
      <c r="D310" s="134"/>
      <c r="E310" s="130"/>
      <c r="F310" s="133"/>
    </row>
    <row r="311" spans="1:6">
      <c r="A311" s="135"/>
      <c r="B311" s="134"/>
      <c r="C311" s="134"/>
      <c r="D311" s="134"/>
      <c r="E311" s="130"/>
      <c r="F311" s="133"/>
    </row>
    <row r="312" spans="1:6">
      <c r="A312" s="135"/>
      <c r="B312" s="134"/>
      <c r="C312" s="134"/>
      <c r="D312" s="134"/>
      <c r="E312" s="130"/>
      <c r="F312" s="133"/>
    </row>
    <row r="313" spans="1:6">
      <c r="A313" s="135"/>
      <c r="B313" s="134"/>
      <c r="C313" s="134"/>
      <c r="D313" s="134"/>
      <c r="E313" s="130"/>
      <c r="F313" s="133"/>
    </row>
    <row r="314" spans="1:6">
      <c r="A314" s="135"/>
      <c r="B314" s="134"/>
      <c r="C314" s="134"/>
      <c r="D314" s="134"/>
      <c r="E314" s="130"/>
      <c r="F314" s="133"/>
    </row>
    <row r="315" spans="1:6">
      <c r="A315" s="135"/>
      <c r="B315" s="134"/>
      <c r="C315" s="134"/>
      <c r="D315" s="134"/>
      <c r="E315" s="130"/>
      <c r="F315" s="133"/>
    </row>
    <row r="316" spans="1:6">
      <c r="A316" s="135"/>
      <c r="B316" s="134"/>
      <c r="C316" s="134"/>
      <c r="D316" s="134"/>
      <c r="E316" s="130"/>
      <c r="F316" s="133"/>
    </row>
    <row r="317" spans="1:6">
      <c r="A317" s="135"/>
      <c r="B317" s="134"/>
      <c r="C317" s="134"/>
      <c r="D317" s="134"/>
      <c r="E317" s="130"/>
      <c r="F317" s="133"/>
    </row>
    <row r="318" spans="1:6">
      <c r="A318" s="135"/>
      <c r="B318" s="134"/>
      <c r="C318" s="134"/>
      <c r="D318" s="134"/>
      <c r="E318" s="130"/>
      <c r="F318" s="133"/>
    </row>
    <row r="319" spans="1:6">
      <c r="A319" s="135"/>
      <c r="B319" s="134"/>
      <c r="C319" s="134"/>
      <c r="D319" s="134"/>
      <c r="E319" s="130"/>
      <c r="F319" s="133"/>
    </row>
    <row r="320" spans="1:6">
      <c r="A320" s="135"/>
      <c r="B320" s="134"/>
      <c r="C320" s="134"/>
      <c r="D320" s="134"/>
      <c r="E320" s="130"/>
      <c r="F320" s="133"/>
    </row>
    <row r="321" spans="1:6">
      <c r="A321" s="135"/>
      <c r="B321" s="134"/>
      <c r="C321" s="134"/>
      <c r="D321" s="134"/>
      <c r="E321" s="130"/>
      <c r="F321" s="133"/>
    </row>
    <row r="322" spans="1:6">
      <c r="A322" s="135"/>
      <c r="B322" s="134"/>
      <c r="C322" s="134"/>
      <c r="D322" s="134"/>
      <c r="E322" s="130"/>
      <c r="F322" s="133"/>
    </row>
    <row r="323" spans="1:6">
      <c r="A323" s="135"/>
      <c r="B323" s="134"/>
      <c r="C323" s="134"/>
      <c r="D323" s="134"/>
      <c r="E323" s="130"/>
      <c r="F323" s="133"/>
    </row>
    <row r="324" spans="1:6">
      <c r="A324" s="135"/>
      <c r="B324" s="134"/>
      <c r="C324" s="134"/>
      <c r="D324" s="134"/>
      <c r="E324" s="130"/>
      <c r="F324" s="133"/>
    </row>
    <row r="325" spans="1:6">
      <c r="A325" s="135"/>
      <c r="B325" s="134"/>
      <c r="C325" s="134"/>
      <c r="D325" s="134"/>
      <c r="E325" s="130"/>
      <c r="F325" s="133"/>
    </row>
    <row r="326" spans="1:6">
      <c r="A326" s="135"/>
      <c r="B326" s="134"/>
      <c r="C326" s="134"/>
      <c r="D326" s="134"/>
      <c r="E326" s="130"/>
      <c r="F326" s="133"/>
    </row>
    <row r="327" spans="1:6">
      <c r="A327" s="135"/>
      <c r="B327" s="134"/>
      <c r="C327" s="134"/>
      <c r="D327" s="134"/>
      <c r="E327" s="130"/>
      <c r="F327" s="133"/>
    </row>
    <row r="328" spans="1:6">
      <c r="A328" s="135"/>
      <c r="B328" s="134"/>
      <c r="C328" s="134"/>
      <c r="D328" s="134"/>
      <c r="E328" s="130"/>
      <c r="F328" s="133"/>
    </row>
    <row r="329" spans="1:6">
      <c r="A329" s="135"/>
      <c r="B329" s="134"/>
      <c r="C329" s="134"/>
      <c r="D329" s="134"/>
      <c r="E329" s="130"/>
      <c r="F329" s="133"/>
    </row>
    <row r="330" spans="1:6">
      <c r="A330" s="135"/>
      <c r="B330" s="134"/>
      <c r="C330" s="134"/>
      <c r="D330" s="134"/>
      <c r="E330" s="130"/>
      <c r="F330" s="133"/>
    </row>
    <row r="331" spans="1:6">
      <c r="A331" s="135"/>
      <c r="B331" s="134"/>
      <c r="C331" s="134"/>
      <c r="D331" s="134"/>
      <c r="E331" s="130"/>
      <c r="F331" s="133"/>
    </row>
    <row r="332" spans="1:6">
      <c r="A332" s="135"/>
      <c r="B332" s="134"/>
      <c r="C332" s="134"/>
      <c r="D332" s="134"/>
      <c r="E332" s="130"/>
      <c r="F332" s="133"/>
    </row>
    <row r="333" spans="1:6">
      <c r="A333" s="135"/>
      <c r="B333" s="134"/>
      <c r="C333" s="134"/>
      <c r="D333" s="134"/>
      <c r="E333" s="130"/>
      <c r="F333" s="133"/>
    </row>
    <row r="334" spans="1:6">
      <c r="A334" s="135"/>
      <c r="B334" s="134"/>
      <c r="C334" s="134"/>
      <c r="D334" s="134"/>
      <c r="E334" s="130"/>
      <c r="F334" s="133"/>
    </row>
    <row r="335" spans="1:6">
      <c r="A335" s="135"/>
      <c r="B335" s="134"/>
      <c r="C335" s="134"/>
      <c r="D335" s="134"/>
      <c r="E335" s="130"/>
      <c r="F335" s="133"/>
    </row>
    <row r="336" spans="1:6">
      <c r="A336" s="135"/>
      <c r="B336" s="134"/>
      <c r="C336" s="134"/>
      <c r="D336" s="134"/>
      <c r="E336" s="130"/>
      <c r="F336" s="133"/>
    </row>
    <row r="337" spans="1:6">
      <c r="A337" s="135"/>
      <c r="B337" s="134"/>
      <c r="C337" s="134"/>
      <c r="D337" s="134"/>
      <c r="E337" s="130"/>
      <c r="F337" s="133"/>
    </row>
    <row r="338" spans="1:6">
      <c r="A338" s="135"/>
      <c r="B338" s="134"/>
      <c r="C338" s="134"/>
      <c r="D338" s="134"/>
      <c r="E338" s="130"/>
      <c r="F338" s="133"/>
    </row>
    <row r="339" spans="1:6">
      <c r="A339" s="135"/>
      <c r="B339" s="134"/>
      <c r="C339" s="134"/>
      <c r="D339" s="134"/>
      <c r="E339" s="130"/>
      <c r="F339" s="133"/>
    </row>
    <row r="340" spans="1:6">
      <c r="A340" s="135"/>
      <c r="B340" s="134"/>
      <c r="C340" s="134"/>
      <c r="D340" s="134"/>
      <c r="E340" s="130"/>
      <c r="F340" s="133"/>
    </row>
    <row r="341" spans="1:6">
      <c r="A341" s="135"/>
      <c r="B341" s="134"/>
      <c r="C341" s="134"/>
      <c r="D341" s="134"/>
      <c r="E341" s="130"/>
      <c r="F341" s="133"/>
    </row>
    <row r="342" spans="1:6">
      <c r="A342" s="135"/>
      <c r="B342" s="134"/>
      <c r="C342" s="134"/>
      <c r="D342" s="134"/>
      <c r="E342" s="130"/>
      <c r="F342" s="133"/>
    </row>
    <row r="343" spans="1:6">
      <c r="A343" s="135"/>
      <c r="B343" s="134"/>
      <c r="C343" s="134"/>
      <c r="D343" s="134"/>
      <c r="E343" s="130"/>
      <c r="F343" s="133"/>
    </row>
    <row r="344" spans="1:6">
      <c r="A344" s="135"/>
      <c r="B344" s="134"/>
      <c r="C344" s="134"/>
      <c r="D344" s="134"/>
      <c r="E344" s="130"/>
      <c r="F344" s="133"/>
    </row>
    <row r="345" spans="1:6">
      <c r="A345" s="135"/>
      <c r="B345" s="134"/>
      <c r="C345" s="134"/>
      <c r="D345" s="134"/>
      <c r="E345" s="130"/>
      <c r="F345" s="133"/>
    </row>
    <row r="346" spans="1:6">
      <c r="A346" s="135"/>
      <c r="B346" s="134"/>
      <c r="C346" s="134"/>
      <c r="D346" s="134"/>
      <c r="E346" s="130"/>
      <c r="F346" s="133"/>
    </row>
    <row r="347" spans="1:6">
      <c r="A347" s="135"/>
      <c r="B347" s="134"/>
      <c r="C347" s="134"/>
      <c r="D347" s="134"/>
      <c r="E347" s="130"/>
      <c r="F347" s="133"/>
    </row>
    <row r="348" spans="1:6">
      <c r="A348" s="135"/>
      <c r="B348" s="134"/>
      <c r="C348" s="134"/>
      <c r="D348" s="134"/>
      <c r="E348" s="130"/>
      <c r="F348" s="133"/>
    </row>
    <row r="349" spans="1:6">
      <c r="A349" s="135"/>
      <c r="B349" s="134"/>
      <c r="C349" s="134"/>
      <c r="D349" s="134"/>
      <c r="E349" s="130"/>
      <c r="F349" s="133"/>
    </row>
    <row r="350" spans="1:6">
      <c r="A350" s="135"/>
      <c r="B350" s="134"/>
      <c r="C350" s="134"/>
      <c r="D350" s="134"/>
      <c r="E350" s="130"/>
      <c r="F350" s="133"/>
    </row>
    <row r="351" spans="1:6">
      <c r="A351" s="135"/>
      <c r="B351" s="134"/>
      <c r="C351" s="134"/>
      <c r="D351" s="134"/>
      <c r="E351" s="130"/>
      <c r="F351" s="133"/>
    </row>
    <row r="352" spans="1:6">
      <c r="A352" s="135"/>
      <c r="B352" s="134"/>
      <c r="C352" s="134"/>
      <c r="D352" s="134"/>
      <c r="E352" s="130"/>
      <c r="F352" s="133"/>
    </row>
    <row r="353" spans="1:6">
      <c r="A353" s="135"/>
      <c r="B353" s="134"/>
      <c r="C353" s="134"/>
      <c r="D353" s="134"/>
      <c r="E353" s="130"/>
      <c r="F353" s="133"/>
    </row>
    <row r="354" spans="1:6">
      <c r="A354" s="135"/>
      <c r="B354" s="134"/>
      <c r="C354" s="134"/>
      <c r="D354" s="134"/>
      <c r="E354" s="130"/>
      <c r="F354" s="133"/>
    </row>
    <row r="355" spans="1:6">
      <c r="A355" s="135"/>
      <c r="B355" s="134"/>
      <c r="C355" s="134"/>
      <c r="D355" s="134"/>
      <c r="E355" s="130"/>
      <c r="F355" s="133"/>
    </row>
    <row r="356" spans="1:6">
      <c r="A356" s="135"/>
      <c r="B356" s="134"/>
      <c r="C356" s="134"/>
      <c r="D356" s="134"/>
      <c r="E356" s="130"/>
      <c r="F356" s="133"/>
    </row>
    <row r="357" spans="1:6">
      <c r="A357" s="135"/>
      <c r="B357" s="134"/>
      <c r="C357" s="134"/>
      <c r="D357" s="134"/>
      <c r="E357" s="130"/>
      <c r="F357" s="133"/>
    </row>
    <row r="358" spans="1:6">
      <c r="A358" s="135"/>
      <c r="B358" s="134"/>
      <c r="C358" s="134"/>
      <c r="D358" s="134"/>
      <c r="E358" s="130"/>
      <c r="F358" s="133"/>
    </row>
    <row r="359" spans="1:6">
      <c r="A359" s="135"/>
      <c r="B359" s="134"/>
      <c r="C359" s="134"/>
      <c r="D359" s="134"/>
      <c r="E359" s="130"/>
      <c r="F359" s="133"/>
    </row>
    <row r="360" spans="1:6">
      <c r="A360" s="135"/>
      <c r="B360" s="134"/>
      <c r="C360" s="134"/>
      <c r="D360" s="134"/>
      <c r="E360" s="130"/>
      <c r="F360" s="133"/>
    </row>
    <row r="361" spans="1:6">
      <c r="A361" s="135"/>
      <c r="B361" s="134"/>
      <c r="C361" s="134"/>
      <c r="D361" s="134"/>
      <c r="E361" s="130"/>
      <c r="F361" s="133"/>
    </row>
    <row r="362" spans="1:6">
      <c r="A362" s="135"/>
      <c r="B362" s="134"/>
      <c r="C362" s="134"/>
      <c r="D362" s="134"/>
      <c r="E362" s="130"/>
      <c r="F362" s="133"/>
    </row>
    <row r="363" spans="1:6">
      <c r="A363" s="135"/>
      <c r="B363" s="134"/>
      <c r="C363" s="134"/>
      <c r="D363" s="134"/>
      <c r="E363" s="130"/>
      <c r="F363" s="133"/>
    </row>
    <row r="364" spans="1:6">
      <c r="A364" s="135"/>
      <c r="B364" s="134"/>
      <c r="C364" s="134"/>
      <c r="D364" s="134"/>
      <c r="E364" s="130"/>
      <c r="F364" s="133"/>
    </row>
    <row r="365" spans="1:6">
      <c r="A365" s="135"/>
      <c r="B365" s="134"/>
      <c r="C365" s="134"/>
      <c r="D365" s="134"/>
      <c r="E365" s="130"/>
      <c r="F365" s="133"/>
    </row>
    <row r="366" spans="1:6">
      <c r="A366" s="135"/>
      <c r="B366" s="134"/>
      <c r="C366" s="134"/>
      <c r="D366" s="134"/>
      <c r="E366" s="130"/>
      <c r="F366" s="133"/>
    </row>
    <row r="367" spans="1:6">
      <c r="A367" s="135"/>
      <c r="B367" s="134"/>
      <c r="C367" s="134"/>
      <c r="D367" s="134"/>
      <c r="E367" s="130"/>
      <c r="F367" s="133"/>
    </row>
    <row r="368" spans="1:6">
      <c r="A368" s="135"/>
      <c r="B368" s="134"/>
      <c r="C368" s="134"/>
      <c r="D368" s="134"/>
      <c r="E368" s="130"/>
      <c r="F368" s="133"/>
    </row>
    <row r="369" spans="1:6">
      <c r="A369" s="135"/>
      <c r="B369" s="134"/>
      <c r="C369" s="134"/>
      <c r="D369" s="134"/>
      <c r="E369" s="130"/>
      <c r="F369" s="133"/>
    </row>
    <row r="370" spans="1:6">
      <c r="A370" s="135"/>
      <c r="B370" s="134"/>
      <c r="C370" s="134"/>
      <c r="D370" s="134"/>
      <c r="E370" s="130"/>
      <c r="F370" s="133"/>
    </row>
    <row r="371" spans="1:6">
      <c r="A371" s="135"/>
      <c r="B371" s="134"/>
      <c r="C371" s="134"/>
      <c r="D371" s="134"/>
      <c r="E371" s="130"/>
      <c r="F371" s="133"/>
    </row>
    <row r="372" spans="1:6">
      <c r="A372" s="135"/>
      <c r="B372" s="134"/>
      <c r="C372" s="134"/>
      <c r="D372" s="134"/>
      <c r="E372" s="130"/>
      <c r="F372" s="133"/>
    </row>
    <row r="373" spans="1:6">
      <c r="A373" s="135"/>
      <c r="B373" s="134"/>
      <c r="C373" s="134"/>
      <c r="D373" s="134"/>
      <c r="E373" s="130"/>
      <c r="F373" s="133"/>
    </row>
    <row r="374" spans="1:6">
      <c r="A374" s="135"/>
      <c r="B374" s="134"/>
      <c r="C374" s="134"/>
      <c r="D374" s="134"/>
      <c r="E374" s="130"/>
      <c r="F374" s="133"/>
    </row>
    <row r="375" spans="1:6">
      <c r="A375" s="135"/>
      <c r="B375" s="134"/>
      <c r="C375" s="134"/>
      <c r="D375" s="134"/>
      <c r="E375" s="130"/>
      <c r="F375" s="133"/>
    </row>
    <row r="376" spans="1:6">
      <c r="A376" s="135"/>
      <c r="B376" s="134"/>
      <c r="C376" s="134"/>
      <c r="D376" s="134"/>
      <c r="E376" s="130"/>
      <c r="F376" s="133"/>
    </row>
    <row r="377" spans="1:6">
      <c r="A377" s="135"/>
      <c r="B377" s="134"/>
      <c r="C377" s="134"/>
      <c r="D377" s="134"/>
      <c r="E377" s="130"/>
      <c r="F377" s="133"/>
    </row>
    <row r="378" spans="1:6">
      <c r="A378" s="135"/>
      <c r="B378" s="134"/>
      <c r="C378" s="134"/>
      <c r="D378" s="134"/>
      <c r="E378" s="130"/>
      <c r="F378" s="133"/>
    </row>
    <row r="379" spans="1:6">
      <c r="A379" s="135"/>
      <c r="B379" s="134"/>
      <c r="C379" s="134"/>
      <c r="D379" s="134"/>
      <c r="E379" s="130"/>
      <c r="F379" s="133"/>
    </row>
    <row r="380" spans="1:6">
      <c r="A380" s="135"/>
      <c r="B380" s="134"/>
      <c r="C380" s="134"/>
      <c r="D380" s="134"/>
      <c r="E380" s="130"/>
      <c r="F380" s="133"/>
    </row>
    <row r="381" spans="1:6">
      <c r="A381" s="135"/>
      <c r="B381" s="134"/>
      <c r="C381" s="134"/>
      <c r="D381" s="134"/>
      <c r="E381" s="130"/>
      <c r="F381" s="133"/>
    </row>
    <row r="382" spans="1:6">
      <c r="A382" s="135"/>
      <c r="B382" s="134"/>
      <c r="C382" s="134"/>
      <c r="D382" s="134"/>
      <c r="E382" s="130"/>
      <c r="F382" s="133"/>
    </row>
    <row r="383" spans="1:6">
      <c r="A383" s="135"/>
      <c r="B383" s="134"/>
      <c r="C383" s="134"/>
      <c r="D383" s="134"/>
      <c r="E383" s="130"/>
      <c r="F383" s="133"/>
    </row>
    <row r="384" spans="1:6">
      <c r="A384" s="135"/>
      <c r="B384" s="134"/>
      <c r="C384" s="134"/>
      <c r="D384" s="134"/>
      <c r="E384" s="130"/>
      <c r="F384" s="133"/>
    </row>
    <row r="385" spans="1:6">
      <c r="A385" s="135"/>
      <c r="B385" s="134"/>
      <c r="C385" s="134"/>
      <c r="D385" s="134"/>
      <c r="E385" s="130"/>
      <c r="F385" s="133"/>
    </row>
    <row r="386" spans="1:6">
      <c r="A386" s="135"/>
      <c r="B386" s="134"/>
      <c r="C386" s="134"/>
      <c r="D386" s="134"/>
      <c r="E386" s="130"/>
      <c r="F386" s="133"/>
    </row>
    <row r="387" spans="1:6">
      <c r="A387" s="135"/>
      <c r="B387" s="134"/>
      <c r="C387" s="134"/>
      <c r="D387" s="134"/>
      <c r="E387" s="130"/>
      <c r="F387" s="133"/>
    </row>
    <row r="388" spans="1:6">
      <c r="A388" s="135"/>
      <c r="B388" s="134"/>
      <c r="C388" s="134"/>
      <c r="D388" s="134"/>
      <c r="E388" s="130"/>
      <c r="F388" s="133"/>
    </row>
    <row r="389" spans="1:6">
      <c r="A389" s="135"/>
      <c r="B389" s="134"/>
      <c r="C389" s="134"/>
      <c r="D389" s="134"/>
      <c r="E389" s="130"/>
      <c r="F389" s="133"/>
    </row>
    <row r="390" spans="1:6">
      <c r="A390" s="135"/>
      <c r="B390" s="134"/>
      <c r="C390" s="134"/>
      <c r="D390" s="134"/>
      <c r="E390" s="130"/>
      <c r="F390" s="133"/>
    </row>
    <row r="391" spans="1:6">
      <c r="A391" s="135"/>
      <c r="B391" s="134"/>
      <c r="C391" s="134"/>
      <c r="D391" s="134"/>
      <c r="E391" s="130"/>
      <c r="F391" s="133"/>
    </row>
    <row r="392" spans="1:6">
      <c r="A392" s="135"/>
      <c r="B392" s="134"/>
      <c r="C392" s="134"/>
      <c r="D392" s="134"/>
      <c r="E392" s="130"/>
      <c r="F392" s="133"/>
    </row>
    <row r="393" spans="1:6">
      <c r="A393" s="135"/>
      <c r="B393" s="134"/>
      <c r="C393" s="134"/>
      <c r="D393" s="134"/>
      <c r="E393" s="130"/>
      <c r="F393" s="133"/>
    </row>
    <row r="394" spans="1:6">
      <c r="A394" s="135"/>
      <c r="B394" s="134"/>
      <c r="C394" s="134"/>
      <c r="D394" s="134"/>
      <c r="E394" s="130"/>
      <c r="F394" s="133"/>
    </row>
    <row r="395" spans="1:6">
      <c r="A395" s="135"/>
      <c r="B395" s="134"/>
      <c r="C395" s="134"/>
      <c r="D395" s="134"/>
      <c r="E395" s="130"/>
      <c r="F395" s="133"/>
    </row>
    <row r="396" spans="1:6">
      <c r="A396" s="135"/>
      <c r="B396" s="134"/>
      <c r="C396" s="134"/>
      <c r="D396" s="134"/>
      <c r="E396" s="130"/>
      <c r="F396" s="133"/>
    </row>
    <row r="397" spans="1:6">
      <c r="A397" s="135"/>
      <c r="B397" s="134"/>
      <c r="C397" s="134"/>
      <c r="D397" s="134"/>
      <c r="E397" s="130"/>
      <c r="F397" s="133"/>
    </row>
    <row r="398" spans="1:6">
      <c r="A398" s="135"/>
      <c r="B398" s="134"/>
      <c r="C398" s="134"/>
      <c r="D398" s="134"/>
      <c r="E398" s="130"/>
      <c r="F398" s="133"/>
    </row>
    <row r="399" spans="1:6">
      <c r="A399" s="135"/>
      <c r="B399" s="134"/>
      <c r="C399" s="134"/>
      <c r="D399" s="134"/>
      <c r="E399" s="130"/>
      <c r="F399" s="133"/>
    </row>
    <row r="400" spans="1:6">
      <c r="A400" s="132"/>
      <c r="B400" s="131"/>
      <c r="C400" s="131"/>
      <c r="D400" s="131"/>
      <c r="E400" s="130"/>
      <c r="F400" s="129"/>
    </row>
  </sheetData>
  <phoneticPr fontId="31" type="noConversion"/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9FD8-5AAD-42FE-A350-EF2FFB6C8226}">
  <sheetPr codeName="Hoja6">
    <tabColor theme="7" tint="0.79998168889431442"/>
  </sheetPr>
  <dimension ref="A1:AP58"/>
  <sheetViews>
    <sheetView topLeftCell="AB1" zoomScale="90" zoomScaleNormal="90" workbookViewId="0">
      <selection activeCell="K7" sqref="K7:M7"/>
    </sheetView>
  </sheetViews>
  <sheetFormatPr baseColWidth="10" defaultRowHeight="14.4"/>
  <cols>
    <col min="1" max="1" width="23.21875" bestFit="1" customWidth="1"/>
    <col min="2" max="2" width="31.77734375" bestFit="1" customWidth="1"/>
    <col min="3" max="3" width="12.109375" bestFit="1" customWidth="1"/>
    <col min="4" max="6" width="12" bestFit="1" customWidth="1"/>
    <col min="7" max="7" width="20.33203125" bestFit="1" customWidth="1"/>
    <col min="8" max="8" width="17.33203125" bestFit="1" customWidth="1"/>
    <col min="9" max="9" width="12" bestFit="1" customWidth="1"/>
    <col min="10" max="10" width="17.33203125" bestFit="1" customWidth="1"/>
    <col min="11" max="11" width="18.109375" bestFit="1" customWidth="1"/>
    <col min="12" max="12" width="17.88671875" bestFit="1" customWidth="1"/>
    <col min="13" max="13" width="17.21875" bestFit="1" customWidth="1"/>
    <col min="14" max="14" width="19.21875" bestFit="1" customWidth="1"/>
    <col min="15" max="15" width="23.109375" bestFit="1" customWidth="1"/>
    <col min="16" max="16" width="20.21875" bestFit="1" customWidth="1"/>
    <col min="17" max="17" width="22.77734375" bestFit="1" customWidth="1"/>
    <col min="18" max="18" width="22" bestFit="1" customWidth="1"/>
    <col min="19" max="19" width="18.21875" bestFit="1" customWidth="1"/>
    <col min="20" max="20" width="19.88671875" bestFit="1" customWidth="1"/>
    <col min="21" max="21" width="18.6640625" bestFit="1" customWidth="1"/>
    <col min="22" max="22" width="17.33203125" bestFit="1" customWidth="1"/>
    <col min="23" max="23" width="18.109375" bestFit="1" customWidth="1"/>
    <col min="24" max="24" width="17.88671875" bestFit="1" customWidth="1"/>
    <col min="25" max="25" width="17.21875" bestFit="1" customWidth="1"/>
    <col min="26" max="26" width="19.21875" bestFit="1" customWidth="1"/>
    <col min="27" max="27" width="23.109375" bestFit="1" customWidth="1"/>
    <col min="28" max="28" width="20.21875" bestFit="1" customWidth="1"/>
    <col min="29" max="29" width="22.77734375" bestFit="1" customWidth="1"/>
    <col min="30" max="30" width="22" bestFit="1" customWidth="1"/>
    <col min="31" max="31" width="18.21875" bestFit="1" customWidth="1"/>
    <col min="32" max="32" width="19.88671875" bestFit="1" customWidth="1"/>
    <col min="33" max="33" width="18.6640625" bestFit="1" customWidth="1"/>
    <col min="34" max="34" width="17.33203125" bestFit="1" customWidth="1"/>
    <col min="35" max="35" width="18.109375" bestFit="1" customWidth="1"/>
    <col min="36" max="36" width="17.88671875" bestFit="1" customWidth="1"/>
    <col min="37" max="37" width="17.21875" bestFit="1" customWidth="1"/>
    <col min="38" max="38" width="19.21875" bestFit="1" customWidth="1"/>
    <col min="39" max="39" width="23.109375" bestFit="1" customWidth="1"/>
    <col min="40" max="40" width="20.21875" bestFit="1" customWidth="1"/>
    <col min="41" max="41" width="22.77734375" bestFit="1" customWidth="1"/>
    <col min="42" max="42" width="22" bestFit="1" customWidth="1"/>
  </cols>
  <sheetData>
    <row r="1" spans="1:42">
      <c r="A1" t="s">
        <v>260</v>
      </c>
      <c r="B1" s="83" t="s">
        <v>219</v>
      </c>
      <c r="C1" s="83" t="s">
        <v>220</v>
      </c>
      <c r="D1" s="83" t="s">
        <v>221</v>
      </c>
      <c r="E1" s="83" t="s">
        <v>222</v>
      </c>
      <c r="F1" s="83" t="s">
        <v>223</v>
      </c>
      <c r="G1" s="83" t="s">
        <v>224</v>
      </c>
      <c r="H1" s="83" t="s">
        <v>225</v>
      </c>
      <c r="I1" s="83" t="s">
        <v>226</v>
      </c>
      <c r="J1" s="83" t="s">
        <v>227</v>
      </c>
      <c r="K1" s="83" t="s">
        <v>228</v>
      </c>
      <c r="L1" s="83" t="s">
        <v>229</v>
      </c>
      <c r="M1" s="83" t="s">
        <v>230</v>
      </c>
      <c r="N1" s="83" t="s">
        <v>231</v>
      </c>
      <c r="O1" s="83" t="s">
        <v>232</v>
      </c>
      <c r="P1" s="83" t="s">
        <v>233</v>
      </c>
      <c r="Q1" s="83" t="s">
        <v>234</v>
      </c>
      <c r="R1" s="83" t="s">
        <v>235</v>
      </c>
      <c r="S1" s="83" t="s">
        <v>236</v>
      </c>
      <c r="T1" s="83" t="s">
        <v>237</v>
      </c>
      <c r="U1" s="83" t="s">
        <v>238</v>
      </c>
      <c r="V1" s="83" t="s">
        <v>239</v>
      </c>
      <c r="W1" s="83" t="s">
        <v>240</v>
      </c>
      <c r="X1" s="83" t="s">
        <v>241</v>
      </c>
      <c r="Y1" s="83" t="s">
        <v>242</v>
      </c>
      <c r="Z1" s="83" t="s">
        <v>243</v>
      </c>
      <c r="AA1" s="83" t="s">
        <v>244</v>
      </c>
      <c r="AB1" s="83" t="s">
        <v>245</v>
      </c>
      <c r="AC1" s="83" t="s">
        <v>246</v>
      </c>
      <c r="AD1" s="83" t="s">
        <v>247</v>
      </c>
      <c r="AE1" s="83" t="s">
        <v>248</v>
      </c>
      <c r="AF1" s="83" t="s">
        <v>249</v>
      </c>
      <c r="AG1" s="83" t="s">
        <v>250</v>
      </c>
      <c r="AH1" s="83" t="s">
        <v>251</v>
      </c>
      <c r="AI1" s="83" t="s">
        <v>252</v>
      </c>
      <c r="AJ1" s="83" t="s">
        <v>253</v>
      </c>
      <c r="AK1" s="83" t="s">
        <v>254</v>
      </c>
      <c r="AL1" s="83" t="s">
        <v>255</v>
      </c>
      <c r="AM1" s="83" t="s">
        <v>256</v>
      </c>
      <c r="AN1" s="83" t="s">
        <v>257</v>
      </c>
      <c r="AO1" s="83" t="s">
        <v>258</v>
      </c>
      <c r="AP1" s="83" t="s">
        <v>259</v>
      </c>
    </row>
    <row r="2" spans="1:42">
      <c r="A2" s="71" t="s">
        <v>115</v>
      </c>
      <c r="B2">
        <f>IFERROR(VLOOKUP($A$2,'Datos Servicios'!$A:$DD,MATCH(B1,'Datos Servicios'!$A$1:$DD$1,0),0),"")</f>
        <v>109</v>
      </c>
      <c r="C2">
        <f>IFERROR(VLOOKUP($A$2,'Datos Servicios'!$A:$DD,MATCH(C1,'Datos Servicios'!$A$1:$DD$1,0),0),"")</f>
        <v>285</v>
      </c>
      <c r="D2">
        <f>IFERROR(VLOOKUP($A$2,'Datos Servicios'!$A:$DD,MATCH(D1,'Datos Servicios'!$A$1:$DD$1,0),0),"")</f>
        <v>310</v>
      </c>
      <c r="E2">
        <f>IFERROR(VLOOKUP($A$2,'Datos Servicios'!$A:$DD,MATCH(E1,'Datos Servicios'!$A$1:$DD$1,0),0),"")</f>
        <v>320</v>
      </c>
      <c r="F2">
        <f>IFERROR(VLOOKUP($A$2,'Datos Servicios'!$A:$DD,MATCH(F1,'Datos Servicios'!$A$1:$DD$1,0),0),"")</f>
        <v>405</v>
      </c>
      <c r="G2">
        <f>IFERROR(VLOOKUP($A$2,'Datos Servicios'!$A:$DD,MATCH(G1,'Datos Servicios'!$A$1:$DD$1,0),0),"")</f>
        <v>339</v>
      </c>
      <c r="H2">
        <f>IFERROR(VLOOKUP($A$2,'Datos Servicios'!$A:$DD,MATCH(H1,'Datos Servicios'!$A$1:$DD$1,0),0),"")</f>
        <v>402</v>
      </c>
      <c r="I2">
        <f>IFERROR(VLOOKUP($A$2,'Datos Servicios'!$A:$DD,MATCH(I1,'Datos Servicios'!$A$1:$DD$1,0),0),"")</f>
        <v>518</v>
      </c>
      <c r="J2">
        <f>IFERROR(VLOOKUP($A$2,'Datos Servicios'!$A:$DD,MATCH(J1,'Datos Servicios'!$A$1:$DD$1,0),0),"")</f>
        <v>491</v>
      </c>
      <c r="K2">
        <f>IFERROR(VLOOKUP($A$2,'Datos Servicios'!$A:$DD,MATCH(K1,'Datos Servicios'!$A$1:$DD$1,0),0),"")</f>
        <v>567</v>
      </c>
      <c r="L2">
        <f>IFERROR(VLOOKUP($A$2,'Datos Servicios'!$A:$DD,MATCH(L1,'Datos Servicios'!$A$1:$DD$1,0),0),"")</f>
        <v>603</v>
      </c>
      <c r="M2">
        <f>IFERROR(VLOOKUP($A$2,'Datos Servicios'!$A:$DD,MATCH(M1,'Datos Servicios'!$A$1:$DD$1,0),0),"")</f>
        <v>599</v>
      </c>
      <c r="N2">
        <f>IFERROR(VLOOKUP($A$2,'Datos Servicios'!$A:$DD,MATCH(N1,'Datos Servicios'!$A$1:$DD$1,0),0),"")</f>
        <v>615</v>
      </c>
      <c r="O2">
        <f>IFERROR(VLOOKUP($A$2,'Datos Servicios'!$A:$DD,MATCH(O1,'Datos Servicios'!$A$1:$DD$1,0),0),"")</f>
        <v>719</v>
      </c>
      <c r="P2">
        <f>IFERROR(VLOOKUP($A$2,'Datos Servicios'!$A:$DD,MATCH(P1,'Datos Servicios'!$A$1:$DD$1,0),0),"")</f>
        <v>675</v>
      </c>
      <c r="Q2">
        <f>IFERROR(VLOOKUP($A$2,'Datos Servicios'!$A:$DD,MATCH(Q1,'Datos Servicios'!$A$1:$DD$1,0),0),"")</f>
        <v>632</v>
      </c>
      <c r="R2">
        <f>IFERROR(VLOOKUP($A$2,'Datos Servicios'!$A:$DD,MATCH(R1,'Datos Servicios'!$A$1:$DD$1,0),0),"")</f>
        <v>718</v>
      </c>
      <c r="S2">
        <f>IFERROR(VLOOKUP($A$2,'Datos Servicios'!$A:$DD,MATCH(S1,'Datos Servicios'!$A$1:$DD$1,0),0),"")</f>
        <v>709</v>
      </c>
      <c r="T2">
        <f>IFERROR(VLOOKUP($A$2,'Datos Servicios'!$A:$DD,MATCH(T1,'Datos Servicios'!$A$1:$DD$1,0),0),"")</f>
        <v>568</v>
      </c>
      <c r="U2">
        <f>IFERROR(VLOOKUP($A$2,'Datos Servicios'!$A:$DD,MATCH(U1,'Datos Servicios'!$A$1:$DD$1,0),0),"")</f>
        <v>828</v>
      </c>
      <c r="V2">
        <f>IFERROR(VLOOKUP($A$2,'Datos Servicios'!$A:$DD,MATCH(V1,'Datos Servicios'!$A$1:$DD$1,0),0),"")</f>
        <v>739</v>
      </c>
      <c r="W2">
        <f>IFERROR(VLOOKUP($A$2,'Datos Servicios'!$A:$DD,MATCH(W1,'Datos Servicios'!$A$1:$DD$1,0),0),"")</f>
        <v>786</v>
      </c>
      <c r="X2">
        <f>IFERROR(VLOOKUP($A$2,'Datos Servicios'!$A:$DD,MATCH(X1,'Datos Servicios'!$A$1:$DD$1,0),0),"")</f>
        <v>766</v>
      </c>
      <c r="Y2">
        <f>IFERROR(VLOOKUP($A$2,'Datos Servicios'!$A:$DD,MATCH(Y1,'Datos Servicios'!$A$1:$DD$1,0),0),"")</f>
        <v>732</v>
      </c>
      <c r="Z2">
        <f>IFERROR(VLOOKUP($A$2,'Datos Servicios'!$A:$DD,MATCH(Z1,'Datos Servicios'!$A$1:$DD$1,0),0),"")</f>
        <v>725</v>
      </c>
      <c r="AA2">
        <f>IFERROR(VLOOKUP($A$2,'Datos Servicios'!$A:$DD,MATCH(AA1,'Datos Servicios'!$A$1:$DD$1,0),0),"")</f>
        <v>771</v>
      </c>
      <c r="AB2">
        <f>IFERROR(VLOOKUP($A$2,'Datos Servicios'!$A:$DD,MATCH(AB1,'Datos Servicios'!$A$1:$DD$1,0),0),"")</f>
        <v>710</v>
      </c>
      <c r="AC2">
        <f>IFERROR(VLOOKUP($A$2,'Datos Servicios'!$A:$DD,MATCH(AC1,'Datos Servicios'!$A$1:$DD$1,0),0),"")</f>
        <v>801</v>
      </c>
      <c r="AD2">
        <f>IFERROR(VLOOKUP($A$2,'Datos Servicios'!$A:$DD,MATCH(AD1,'Datos Servicios'!$A$1:$DD$1,0),0),"")</f>
        <v>803</v>
      </c>
      <c r="AE2">
        <f>IFERROR(VLOOKUP($A$2,'Datos Servicios'!$A:$DD,MATCH(AE1,'Datos Servicios'!$A$1:$DD$1,0),0),"")</f>
        <v>651</v>
      </c>
      <c r="AF2">
        <f>IFERROR(VLOOKUP($A$2,'Datos Servicios'!$A:$DD,MATCH(AF1,'Datos Servicios'!$A$1:$DD$1,0),0),"")</f>
        <v>704</v>
      </c>
      <c r="AG2">
        <f>IFERROR(VLOOKUP($A$2,'Datos Servicios'!$A:$DD,MATCH(AG1,'Datos Servicios'!$A$1:$DD$1,0),0),"")</f>
        <v>689</v>
      </c>
      <c r="AH2">
        <f>IFERROR(VLOOKUP($A$2,'Datos Servicios'!$A:$DD,MATCH(AH1,'Datos Servicios'!$A$1:$DD$1,0),0),"")</f>
        <v>38</v>
      </c>
      <c r="AI2" t="str">
        <f>IFERROR(VLOOKUP($A$2,'Datos Servicios'!$A:$DD,MATCH(AI1,'Datos Servicios'!$A$1:$DD$1,0),0),"")</f>
        <v/>
      </c>
      <c r="AJ2" t="str">
        <f>IFERROR(VLOOKUP($A$2,'Datos Servicios'!$A:$DD,MATCH(AJ1,'Datos Servicios'!$A$1:$DD$1,0),0),"")</f>
        <v/>
      </c>
      <c r="AK2" t="str">
        <f>IFERROR(VLOOKUP($A$2,'Datos Servicios'!$A:$DD,MATCH(AK1,'Datos Servicios'!$A$1:$DD$1,0),0),"")</f>
        <v/>
      </c>
      <c r="AL2" t="str">
        <f>IFERROR(VLOOKUP($A$2,'Datos Servicios'!$A:$DD,MATCH(AL1,'Datos Servicios'!$A$1:$DD$1,0),0),"")</f>
        <v/>
      </c>
      <c r="AM2" t="str">
        <f>IFERROR(VLOOKUP($A$2,'Datos Servicios'!$A:$DD,MATCH(AM1,'Datos Servicios'!$A$1:$DD$1,0),0),"")</f>
        <v/>
      </c>
      <c r="AN2" t="str">
        <f>IFERROR(VLOOKUP($A$2,'Datos Servicios'!$A:$DD,MATCH(AN1,'Datos Servicios'!$A$1:$DD$1,0),0),"")</f>
        <v/>
      </c>
      <c r="AO2" t="str">
        <f>IFERROR(VLOOKUP($A$2,'Datos Servicios'!$A:$DD,MATCH(AO1,'Datos Servicios'!$A$1:$DD$1,0),0),"")</f>
        <v/>
      </c>
      <c r="AP2" t="str">
        <f>IFERROR(VLOOKUP($A$2,'Datos Servicios'!$A:$DD,MATCH(AP1,'Datos Servicios'!$A$1:$DD$1,0),0),"")</f>
        <v/>
      </c>
    </row>
    <row r="3" spans="1:42">
      <c r="A3" s="71" t="s">
        <v>118</v>
      </c>
      <c r="B3">
        <f>IFERROR(VLOOKUP($A$3,'Datos Servicios'!$A:$DD,MATCH(B1,'Datos Servicios'!$A$1:$DD$1,0),0),"")</f>
        <v>9</v>
      </c>
      <c r="C3">
        <f>IFERROR(VLOOKUP($A$3,'Datos Servicios'!$A:$DD,MATCH(C1,'Datos Servicios'!$A$1:$DD$1,0),0),"")</f>
        <v>36</v>
      </c>
      <c r="D3">
        <f>IFERROR(VLOOKUP($A$3,'Datos Servicios'!$A:$DD,MATCH(D1,'Datos Servicios'!$A$1:$DD$1,0),0),"")</f>
        <v>57</v>
      </c>
      <c r="E3">
        <f>IFERROR(VLOOKUP($A$3,'Datos Servicios'!$A:$DD,MATCH(E1,'Datos Servicios'!$A$1:$DD$1,0),0),"")</f>
        <v>42</v>
      </c>
      <c r="F3">
        <f>IFERROR(VLOOKUP($A$3,'Datos Servicios'!$A:$DD,MATCH(F1,'Datos Servicios'!$A$1:$DD$1,0),0),"")</f>
        <v>49</v>
      </c>
      <c r="G3">
        <f>IFERROR(VLOOKUP($A$3,'Datos Servicios'!$A:$DD,MATCH(G1,'Datos Servicios'!$A$1:$DD$1,0),0),"")</f>
        <v>63</v>
      </c>
      <c r="H3">
        <f>IFERROR(VLOOKUP($A$3,'Datos Servicios'!$A:$DD,MATCH(H1,'Datos Servicios'!$A$1:$DD$1,0),0),"")</f>
        <v>54</v>
      </c>
      <c r="I3">
        <f>IFERROR(VLOOKUP($A$3,'Datos Servicios'!$A:$DD,MATCH(I1,'Datos Servicios'!$A$1:$DD$1,0),0),"")</f>
        <v>72</v>
      </c>
      <c r="J3">
        <f>IFERROR(VLOOKUP($A$3,'Datos Servicios'!$A:$DD,MATCH(J1,'Datos Servicios'!$A$1:$DD$1,0),0),"")</f>
        <v>65</v>
      </c>
      <c r="K3">
        <f>IFERROR(VLOOKUP($A$3,'Datos Servicios'!$A:$DD,MATCH(K1,'Datos Servicios'!$A$1:$DD$1,0),0),"")</f>
        <v>88</v>
      </c>
      <c r="L3">
        <f>IFERROR(VLOOKUP($A$3,'Datos Servicios'!$A:$DD,MATCH(L1,'Datos Servicios'!$A$1:$DD$1,0),0),"")</f>
        <v>87</v>
      </c>
      <c r="M3">
        <f>IFERROR(VLOOKUP($A$3,'Datos Servicios'!$A:$DD,MATCH(M1,'Datos Servicios'!$A$1:$DD$1,0),0),"")</f>
        <v>79</v>
      </c>
      <c r="N3">
        <f>IFERROR(VLOOKUP($A$3,'Datos Servicios'!$A:$DD,MATCH(N1,'Datos Servicios'!$A$1:$DD$1,0),0),"")</f>
        <v>68</v>
      </c>
      <c r="O3">
        <f>IFERROR(VLOOKUP($A$3,'Datos Servicios'!$A:$DD,MATCH(O1,'Datos Servicios'!$A$1:$DD$1,0),0),"")</f>
        <v>80</v>
      </c>
      <c r="P3">
        <f>IFERROR(VLOOKUP($A$3,'Datos Servicios'!$A:$DD,MATCH(P1,'Datos Servicios'!$A$1:$DD$1,0),0),"")</f>
        <v>85</v>
      </c>
      <c r="Q3">
        <f>IFERROR(VLOOKUP($A$3,'Datos Servicios'!$A:$DD,MATCH(Q1,'Datos Servicios'!$A$1:$DD$1,0),0),"")</f>
        <v>77</v>
      </c>
      <c r="R3">
        <f>IFERROR(VLOOKUP($A$3,'Datos Servicios'!$A:$DD,MATCH(R1,'Datos Servicios'!$A$1:$DD$1,0),0),"")</f>
        <v>67</v>
      </c>
      <c r="S3">
        <f>IFERROR(VLOOKUP($A$3,'Datos Servicios'!$A:$DD,MATCH(S1,'Datos Servicios'!$A$1:$DD$1,0),0),"")</f>
        <v>81</v>
      </c>
      <c r="T3">
        <f>IFERROR(VLOOKUP($A$3,'Datos Servicios'!$A:$DD,MATCH(T1,'Datos Servicios'!$A$1:$DD$1,0),0),"")</f>
        <v>73</v>
      </c>
      <c r="U3">
        <f>IFERROR(VLOOKUP($A$3,'Datos Servicios'!$A:$DD,MATCH(U1,'Datos Servicios'!$A$1:$DD$1,0),0),"")</f>
        <v>81</v>
      </c>
      <c r="V3">
        <f>IFERROR(VLOOKUP($A$3,'Datos Servicios'!$A:$DD,MATCH(V1,'Datos Servicios'!$A$1:$DD$1,0),0),"")</f>
        <v>98</v>
      </c>
      <c r="W3">
        <f>IFERROR(VLOOKUP($A$3,'Datos Servicios'!$A:$DD,MATCH(W1,'Datos Servicios'!$A$1:$DD$1,0),0),"")</f>
        <v>85</v>
      </c>
      <c r="X3">
        <f>IFERROR(VLOOKUP($A$3,'Datos Servicios'!$A:$DD,MATCH(X1,'Datos Servicios'!$A$1:$DD$1,0),0),"")</f>
        <v>96</v>
      </c>
      <c r="Y3">
        <f>IFERROR(VLOOKUP($A$3,'Datos Servicios'!$A:$DD,MATCH(Y1,'Datos Servicios'!$A$1:$DD$1,0),0),"")</f>
        <v>73</v>
      </c>
      <c r="Z3">
        <f>IFERROR(VLOOKUP($A$3,'Datos Servicios'!$A:$DD,MATCH(Z1,'Datos Servicios'!$A$1:$DD$1,0),0),"")</f>
        <v>63</v>
      </c>
      <c r="AA3">
        <f>IFERROR(VLOOKUP($A$3,'Datos Servicios'!$A:$DD,MATCH(AA1,'Datos Servicios'!$A$1:$DD$1,0),0),"")</f>
        <v>68</v>
      </c>
      <c r="AB3">
        <f>IFERROR(VLOOKUP($A$3,'Datos Servicios'!$A:$DD,MATCH(AB1,'Datos Servicios'!$A$1:$DD$1,0),0),"")</f>
        <v>74</v>
      </c>
      <c r="AC3">
        <f>IFERROR(VLOOKUP($A$3,'Datos Servicios'!$A:$DD,MATCH(AC1,'Datos Servicios'!$A$1:$DD$1,0),0),"")</f>
        <v>102</v>
      </c>
      <c r="AD3">
        <f>IFERROR(VLOOKUP($A$3,'Datos Servicios'!$A:$DD,MATCH(AD1,'Datos Servicios'!$A$1:$DD$1,0),0),"")</f>
        <v>79</v>
      </c>
      <c r="AE3">
        <f>IFERROR(VLOOKUP($A$3,'Datos Servicios'!$A:$DD,MATCH(AE1,'Datos Servicios'!$A$1:$DD$1,0),0),"")</f>
        <v>87</v>
      </c>
      <c r="AF3">
        <f>IFERROR(VLOOKUP($A$3,'Datos Servicios'!$A:$DD,MATCH(AF1,'Datos Servicios'!$A$1:$DD$1,0),0),"")</f>
        <v>68</v>
      </c>
      <c r="AG3">
        <f>IFERROR(VLOOKUP($A$3,'Datos Servicios'!$A:$DD,MATCH(AG1,'Datos Servicios'!$A$1:$DD$1,0),0),"")</f>
        <v>77</v>
      </c>
      <c r="AH3">
        <f>IFERROR(VLOOKUP($A$3,'Datos Servicios'!$A:$DD,MATCH(AH1,'Datos Servicios'!$A$1:$DD$1,0),0),"")</f>
        <v>7</v>
      </c>
      <c r="AI3" t="str">
        <f>IFERROR(VLOOKUP($A$3,'Datos Servicios'!$A:$DD,MATCH(AI1,'Datos Servicios'!$A$1:$DD$1,0),0),"")</f>
        <v/>
      </c>
      <c r="AJ3" t="str">
        <f>IFERROR(VLOOKUP($A$3,'Datos Servicios'!$A:$DD,MATCH(AJ1,'Datos Servicios'!$A$1:$DD$1,0),0),"")</f>
        <v/>
      </c>
      <c r="AK3" t="str">
        <f>IFERROR(VLOOKUP($A$3,'Datos Servicios'!$A:$DD,MATCH(AK1,'Datos Servicios'!$A$1:$DD$1,0),0),"")</f>
        <v/>
      </c>
      <c r="AL3" t="str">
        <f>IFERROR(VLOOKUP($A$3,'Datos Servicios'!$A:$DD,MATCH(AL1,'Datos Servicios'!$A$1:$DD$1,0),0),"")</f>
        <v/>
      </c>
      <c r="AM3" t="str">
        <f>IFERROR(VLOOKUP($A$3,'Datos Servicios'!$A:$DD,MATCH(AM1,'Datos Servicios'!$A$1:$DD$1,0),0),"")</f>
        <v/>
      </c>
      <c r="AN3" t="str">
        <f>IFERROR(VLOOKUP($A$3,'Datos Servicios'!$A:$DD,MATCH(AN1,'Datos Servicios'!$A$1:$DD$1,0),0),"")</f>
        <v/>
      </c>
      <c r="AO3" t="str">
        <f>IFERROR(VLOOKUP($A$3,'Datos Servicios'!$A:$DD,MATCH(AO1,'Datos Servicios'!$A$1:$DD$1,0),0),"")</f>
        <v/>
      </c>
      <c r="AP3" t="str">
        <f>IFERROR(VLOOKUP($A$3,'Datos Servicios'!$A:$DD,MATCH(AP1,'Datos Servicios'!$A$1:$DD$1,0),0),"")</f>
        <v/>
      </c>
    </row>
    <row r="4" spans="1:42">
      <c r="A4" s="84" t="s">
        <v>119</v>
      </c>
      <c r="B4">
        <f>IFERROR(VLOOKUP($A$4,'Datos Servicios'!$A:$DD,MATCH(B1,'Datos Servicios'!$A$1:$DD$1,0),0)+VLOOKUP("          [0032] CORTE NIÑA",'Datos Servicios'!$A:$DD,MATCH(B1,'Datos Servicios'!$A$1:$DD$1,0),0),"")</f>
        <v>28</v>
      </c>
      <c r="C4">
        <f>IFERROR(VLOOKUP($A$4,'Datos Servicios'!$A:$DD,MATCH(C1,'Datos Servicios'!$A$1:$DD$1,0),0)+VLOOKUP("          [0032] CORTE NIÑA",'Datos Servicios'!$A:$DD,MATCH(C1,'Datos Servicios'!$A$1:$DD$1,0),0),"")</f>
        <v>43</v>
      </c>
      <c r="D4">
        <f>IFERROR(VLOOKUP($A$4,'Datos Servicios'!$A:$DD,MATCH(D1,'Datos Servicios'!$A$1:$DD$1,0),0)+VLOOKUP("          [0032] CORTE NIÑA",'Datos Servicios'!$A:$DD,MATCH(D1,'Datos Servicios'!$A$1:$DD$1,0),0),"")</f>
        <v>51</v>
      </c>
      <c r="E4">
        <f>IFERROR(VLOOKUP($A$4,'Datos Servicios'!$A:$DD,MATCH(E1,'Datos Servicios'!$A$1:$DD$1,0),0)+VLOOKUP("          [0032] CORTE NIÑA",'Datos Servicios'!$A:$DD,MATCH(E1,'Datos Servicios'!$A$1:$DD$1,0),0),"")</f>
        <v>56</v>
      </c>
      <c r="F4">
        <f>IFERROR(VLOOKUP($A$4,'Datos Servicios'!$A:$DD,MATCH(F1,'Datos Servicios'!$A$1:$DD$1,0),0)+VLOOKUP("          [0032] CORTE NIÑA",'Datos Servicios'!$A:$DD,MATCH(F1,'Datos Servicios'!$A$1:$DD$1,0),0),"")</f>
        <v>73</v>
      </c>
      <c r="G4">
        <f>IFERROR(VLOOKUP($A$4,'Datos Servicios'!$A:$DD,MATCH(G1,'Datos Servicios'!$A$1:$DD$1,0),0)+VLOOKUP("          [0032] CORTE NIÑA",'Datos Servicios'!$A:$DD,MATCH(G1,'Datos Servicios'!$A$1:$DD$1,0),0),"")</f>
        <v>60</v>
      </c>
      <c r="H4">
        <f>IFERROR(VLOOKUP($A$4,'Datos Servicios'!$A:$DD,MATCH(H1,'Datos Servicios'!$A$1:$DD$1,0),0)+VLOOKUP("          [0032] CORTE NIÑA",'Datos Servicios'!$A:$DD,MATCH(H1,'Datos Servicios'!$A$1:$DD$1,0),0),"")</f>
        <v>87</v>
      </c>
      <c r="I4">
        <f>IFERROR(VLOOKUP($A$4,'Datos Servicios'!$A:$DD,MATCH(I1,'Datos Servicios'!$A$1:$DD$1,0),0)+VLOOKUP("          [0032] CORTE NIÑA",'Datos Servicios'!$A:$DD,MATCH(I1,'Datos Servicios'!$A$1:$DD$1,0),0),"")</f>
        <v>84</v>
      </c>
      <c r="J4">
        <f>IFERROR(VLOOKUP($A$4,'Datos Servicios'!$A:$DD,MATCH(J1,'Datos Servicios'!$A$1:$DD$1,0),0)+VLOOKUP("          [0032] CORTE NIÑA",'Datos Servicios'!$A:$DD,MATCH(J1,'Datos Servicios'!$A$1:$DD$1,0),0),"")</f>
        <v>84</v>
      </c>
      <c r="K4">
        <f>IFERROR(VLOOKUP($A$4,'Datos Servicios'!$A:$DD,MATCH(K1,'Datos Servicios'!$A$1:$DD$1,0),0)+VLOOKUP("          [0032] CORTE NIÑA",'Datos Servicios'!$A:$DD,MATCH(K1,'Datos Servicios'!$A$1:$DD$1,0),0),"")</f>
        <v>90</v>
      </c>
      <c r="L4">
        <f>IFERROR(VLOOKUP($A$4,'Datos Servicios'!$A:$DD,MATCH(L1,'Datos Servicios'!$A$1:$DD$1,0),0)+VLOOKUP("          [0032] CORTE NIÑA",'Datos Servicios'!$A:$DD,MATCH(L1,'Datos Servicios'!$A$1:$DD$1,0),0),"")</f>
        <v>126</v>
      </c>
      <c r="M4">
        <f>IFERROR(VLOOKUP($A$4,'Datos Servicios'!$A:$DD,MATCH(M1,'Datos Servicios'!$A$1:$DD$1,0),0)+VLOOKUP("          [0032] CORTE NIÑA",'Datos Servicios'!$A:$DD,MATCH(M1,'Datos Servicios'!$A$1:$DD$1,0),0),"")</f>
        <v>72</v>
      </c>
      <c r="N4">
        <f>IFERROR(VLOOKUP($A$4,'Datos Servicios'!$A:$DD,MATCH(N1,'Datos Servicios'!$A$1:$DD$1,0),0)+VLOOKUP("          [0032] CORTE NIÑA",'Datos Servicios'!$A:$DD,MATCH(N1,'Datos Servicios'!$A$1:$DD$1,0),0),"")</f>
        <v>73</v>
      </c>
      <c r="O4">
        <f>IFERROR(VLOOKUP($A$4,'Datos Servicios'!$A:$DD,MATCH(O1,'Datos Servicios'!$A$1:$DD$1,0),0)+VLOOKUP("          [0032] CORTE NIÑA",'Datos Servicios'!$A:$DD,MATCH(O1,'Datos Servicios'!$A$1:$DD$1,0),0),"")</f>
        <v>117</v>
      </c>
      <c r="P4">
        <f>IFERROR(VLOOKUP($A$4,'Datos Servicios'!$A:$DD,MATCH(P1,'Datos Servicios'!$A$1:$DD$1,0),0)+VLOOKUP("          [0032] CORTE NIÑA",'Datos Servicios'!$A:$DD,MATCH(P1,'Datos Servicios'!$A$1:$DD$1,0),0),"")</f>
        <v>91</v>
      </c>
      <c r="Q4">
        <f>IFERROR(VLOOKUP($A$4,'Datos Servicios'!$A:$DD,MATCH(Q1,'Datos Servicios'!$A$1:$DD$1,0),0)+VLOOKUP("          [0032] CORTE NIÑA",'Datos Servicios'!$A:$DD,MATCH(Q1,'Datos Servicios'!$A$1:$DD$1,0),0),"")</f>
        <v>91</v>
      </c>
      <c r="R4">
        <f>IFERROR(VLOOKUP($A$4,'Datos Servicios'!$A:$DD,MATCH(R1,'Datos Servicios'!$A$1:$DD$1,0),0)+VLOOKUP("          [0032] CORTE NIÑA",'Datos Servicios'!$A:$DD,MATCH(R1,'Datos Servicios'!$A$1:$DD$1,0),0),"")</f>
        <v>94</v>
      </c>
      <c r="S4">
        <f>IFERROR(VLOOKUP($A$4,'Datos Servicios'!$A:$DD,MATCH(S1,'Datos Servicios'!$A$1:$DD$1,0),0)+VLOOKUP("          [0032] CORTE NIÑA",'Datos Servicios'!$A:$DD,MATCH(S1,'Datos Servicios'!$A$1:$DD$1,0),0),"")</f>
        <v>115</v>
      </c>
      <c r="T4">
        <f>IFERROR(VLOOKUP($A$4,'Datos Servicios'!$A:$DD,MATCH(T1,'Datos Servicios'!$A$1:$DD$1,0),0)+VLOOKUP("          [0032] CORTE NIÑA",'Datos Servicios'!$A:$DD,MATCH(T1,'Datos Servicios'!$A$1:$DD$1,0),0),"")</f>
        <v>65</v>
      </c>
      <c r="U4">
        <f>IFERROR(VLOOKUP($A$4,'Datos Servicios'!$A:$DD,MATCH(U1,'Datos Servicios'!$A$1:$DD$1,0),0)+VLOOKUP("          [0032] CORTE NIÑA",'Datos Servicios'!$A:$DD,MATCH(U1,'Datos Servicios'!$A$1:$DD$1,0),0),"")</f>
        <v>112</v>
      </c>
      <c r="V4">
        <f>IFERROR(VLOOKUP($A$4,'Datos Servicios'!$A:$DD,MATCH(V1,'Datos Servicios'!$A$1:$DD$1,0),0)+VLOOKUP("          [0032] CORTE NIÑA",'Datos Servicios'!$A:$DD,MATCH(V1,'Datos Servicios'!$A$1:$DD$1,0),0),"")</f>
        <v>128</v>
      </c>
      <c r="W4">
        <f>IFERROR(VLOOKUP($A$4,'Datos Servicios'!$A:$DD,MATCH(W1,'Datos Servicios'!$A$1:$DD$1,0),0)+VLOOKUP("          [0032] CORTE NIÑA",'Datos Servicios'!$A:$DD,MATCH(W1,'Datos Servicios'!$A$1:$DD$1,0),0),"")</f>
        <v>106</v>
      </c>
      <c r="X4">
        <f>IFERROR(VLOOKUP($A$4,'Datos Servicios'!$A:$DD,MATCH(X1,'Datos Servicios'!$A$1:$DD$1,0),0)+VLOOKUP("          [0032] CORTE NIÑA",'Datos Servicios'!$A:$DD,MATCH(X1,'Datos Servicios'!$A$1:$DD$1,0),0),"")</f>
        <v>132</v>
      </c>
      <c r="Y4">
        <f>IFERROR(VLOOKUP($A$4,'Datos Servicios'!$A:$DD,MATCH(Y1,'Datos Servicios'!$A$1:$DD$1,0),0)+VLOOKUP("          [0032] CORTE NIÑA",'Datos Servicios'!$A:$DD,MATCH(Y1,'Datos Servicios'!$A$1:$DD$1,0),0),"")</f>
        <v>107</v>
      </c>
      <c r="Z4">
        <f>IFERROR(VLOOKUP($A$4,'Datos Servicios'!$A:$DD,MATCH(Z1,'Datos Servicios'!$A$1:$DD$1,0),0)+VLOOKUP("          [0032] CORTE NIÑA",'Datos Servicios'!$A:$DD,MATCH(Z1,'Datos Servicios'!$A$1:$DD$1,0),0),"")</f>
        <v>78</v>
      </c>
      <c r="AA4">
        <f>IFERROR(VLOOKUP($A$4,'Datos Servicios'!$A:$DD,MATCH(AA1,'Datos Servicios'!$A$1:$DD$1,0),0)+VLOOKUP("          [0032] CORTE NIÑA",'Datos Servicios'!$A:$DD,MATCH(AA1,'Datos Servicios'!$A$1:$DD$1,0),0),"")</f>
        <v>94</v>
      </c>
      <c r="AB4">
        <f>IFERROR(VLOOKUP($A$4,'Datos Servicios'!$A:$DD,MATCH(AB1,'Datos Servicios'!$A$1:$DD$1,0),0)+VLOOKUP("          [0032] CORTE NIÑA",'Datos Servicios'!$A:$DD,MATCH(AB1,'Datos Servicios'!$A$1:$DD$1,0),0),"")</f>
        <v>76</v>
      </c>
      <c r="AC4">
        <f>IFERROR(VLOOKUP($A$4,'Datos Servicios'!$A:$DD,MATCH(AC1,'Datos Servicios'!$A$1:$DD$1,0),0)+VLOOKUP("          [0032] CORTE NIÑA",'Datos Servicios'!$A:$DD,MATCH(AC1,'Datos Servicios'!$A$1:$DD$1,0),0),"")</f>
        <v>83</v>
      </c>
      <c r="AD4">
        <f>IFERROR(VLOOKUP($A$4,'Datos Servicios'!$A:$DD,MATCH(AD1,'Datos Servicios'!$A$1:$DD$1,0),0)+VLOOKUP("          [0032] CORTE NIÑA",'Datos Servicios'!$A:$DD,MATCH(AD1,'Datos Servicios'!$A$1:$DD$1,0),0),"")</f>
        <v>99</v>
      </c>
      <c r="AE4">
        <f>IFERROR(VLOOKUP($A$4,'Datos Servicios'!$A:$DD,MATCH(AE1,'Datos Servicios'!$A$1:$DD$1,0),0)+VLOOKUP("          [0032] CORTE NIÑA",'Datos Servicios'!$A:$DD,MATCH(AE1,'Datos Servicios'!$A$1:$DD$1,0),0),"")</f>
        <v>84</v>
      </c>
      <c r="AF4">
        <f>IFERROR(VLOOKUP($A$4,'Datos Servicios'!$A:$DD,MATCH(AF1,'Datos Servicios'!$A$1:$DD$1,0),0)+VLOOKUP("          [0032] CORTE NIÑA",'Datos Servicios'!$A:$DD,MATCH(AF1,'Datos Servicios'!$A$1:$DD$1,0),0),"")</f>
        <v>92</v>
      </c>
      <c r="AG4">
        <f>IFERROR(VLOOKUP($A$4,'Datos Servicios'!$A:$DD,MATCH(AG1,'Datos Servicios'!$A$1:$DD$1,0),0)+VLOOKUP("          [0032] CORTE NIÑA",'Datos Servicios'!$A:$DD,MATCH(AG1,'Datos Servicios'!$A$1:$DD$1,0),0),"")</f>
        <v>93</v>
      </c>
      <c r="AH4">
        <f>IFERROR(VLOOKUP($A$4,'Datos Servicios'!$A:$DD,MATCH(AH1,'Datos Servicios'!$A$1:$DD$1,0),0)+VLOOKUP("          [0032] CORTE NIÑA",'Datos Servicios'!$A:$DD,MATCH(AH1,'Datos Servicios'!$A$1:$DD$1,0),0),"")</f>
        <v>3</v>
      </c>
      <c r="AI4" t="str">
        <f>IFERROR(VLOOKUP($A$4,'Datos Servicios'!$A:$DD,MATCH(AI1,'Datos Servicios'!$A$1:$DD$1,0),0)+VLOOKUP("          [0032] CORTE NIÑA",'Datos Servicios'!$A:$DD,MATCH(AI1,'Datos Servicios'!$A$1:$DD$1,0),0),"")</f>
        <v/>
      </c>
      <c r="AJ4" t="str">
        <f>IFERROR(VLOOKUP($A$4,'Datos Servicios'!$A:$DD,MATCH(AJ1,'Datos Servicios'!$A$1:$DD$1,0),0)+VLOOKUP("          [0032] CORTE NIÑA",'Datos Servicios'!$A:$DD,MATCH(AJ1,'Datos Servicios'!$A$1:$DD$1,0),0),"")</f>
        <v/>
      </c>
      <c r="AK4" t="str">
        <f>IFERROR(VLOOKUP($A$4,'Datos Servicios'!$A:$DD,MATCH(AK1,'Datos Servicios'!$A$1:$DD$1,0),0)+VLOOKUP("          [0032] CORTE NIÑA",'Datos Servicios'!$A:$DD,MATCH(AK1,'Datos Servicios'!$A$1:$DD$1,0),0),"")</f>
        <v/>
      </c>
      <c r="AL4" t="str">
        <f>IFERROR(VLOOKUP($A$4,'Datos Servicios'!$A:$DD,MATCH(AL1,'Datos Servicios'!$A$1:$DD$1,0),0)+VLOOKUP("          [0032] CORTE NIÑA",'Datos Servicios'!$A:$DD,MATCH(AL1,'Datos Servicios'!$A$1:$DD$1,0),0),"")</f>
        <v/>
      </c>
      <c r="AM4" t="str">
        <f>IFERROR(VLOOKUP($A$4,'Datos Servicios'!$A:$DD,MATCH(AM1,'Datos Servicios'!$A$1:$DD$1,0),0)+VLOOKUP("          [0032] CORTE NIÑA",'Datos Servicios'!$A:$DD,MATCH(AM1,'Datos Servicios'!$A$1:$DD$1,0),0),"")</f>
        <v/>
      </c>
      <c r="AN4" t="str">
        <f>IFERROR(VLOOKUP($A$4,'Datos Servicios'!$A:$DD,MATCH(AN1,'Datos Servicios'!$A$1:$DD$1,0),0)+VLOOKUP("          [0032] CORTE NIÑA",'Datos Servicios'!$A:$DD,MATCH(AN1,'Datos Servicios'!$A$1:$DD$1,0),0),"")</f>
        <v/>
      </c>
      <c r="AO4" t="str">
        <f>IFERROR(VLOOKUP($A$4,'Datos Servicios'!$A:$DD,MATCH(AO1,'Datos Servicios'!$A$1:$DD$1,0),0)+VLOOKUP("          [0032] CORTE NIÑA",'Datos Servicios'!$A:$DD,MATCH(AO1,'Datos Servicios'!$A$1:$DD$1,0),0),"")</f>
        <v/>
      </c>
      <c r="AP4" t="str">
        <f>IFERROR(VLOOKUP($A$4,'Datos Servicios'!$A:$DD,MATCH(AP1,'Datos Servicios'!$A$1:$DD$1,0),0)+VLOOKUP("          [0032] CORTE NIÑA",'Datos Servicios'!$A:$DD,MATCH(AP1,'Datos Servicios'!$A$1:$DD$1,0),0),"")</f>
        <v/>
      </c>
    </row>
    <row r="5" spans="1:42">
      <c r="A5" s="71" t="s">
        <v>216</v>
      </c>
      <c r="B5" s="87">
        <v>1</v>
      </c>
      <c r="C5" s="87">
        <v>328</v>
      </c>
      <c r="D5" s="87">
        <v>77</v>
      </c>
      <c r="E5" s="87">
        <v>89</v>
      </c>
      <c r="F5" s="87">
        <v>187</v>
      </c>
      <c r="G5" s="87">
        <v>221</v>
      </c>
      <c r="H5" s="87">
        <v>330</v>
      </c>
      <c r="I5" s="87">
        <v>434</v>
      </c>
      <c r="J5" s="87">
        <v>460</v>
      </c>
      <c r="K5" s="87">
        <v>534</v>
      </c>
      <c r="L5" s="87">
        <v>556</v>
      </c>
      <c r="M5" s="87">
        <v>499</v>
      </c>
      <c r="N5" s="87">
        <v>555</v>
      </c>
      <c r="O5" s="87">
        <v>616</v>
      </c>
      <c r="P5" s="87">
        <v>582</v>
      </c>
      <c r="Q5" s="87">
        <v>489</v>
      </c>
      <c r="R5" s="87">
        <v>533</v>
      </c>
      <c r="S5" s="87">
        <v>574</v>
      </c>
      <c r="T5" s="87">
        <v>454</v>
      </c>
      <c r="U5" s="87">
        <v>641</v>
      </c>
      <c r="V5" s="87">
        <v>590</v>
      </c>
      <c r="W5" s="87">
        <v>597</v>
      </c>
      <c r="X5" s="87">
        <v>590</v>
      </c>
      <c r="Y5" s="87">
        <v>491</v>
      </c>
      <c r="Z5" s="87">
        <v>553</v>
      </c>
      <c r="AA5" s="87">
        <v>540</v>
      </c>
      <c r="AB5" s="87">
        <v>526</v>
      </c>
      <c r="AC5" s="87">
        <v>570</v>
      </c>
      <c r="AD5" s="87">
        <v>602</v>
      </c>
      <c r="AE5" s="87">
        <v>467</v>
      </c>
      <c r="AF5" s="87">
        <v>466</v>
      </c>
      <c r="AG5" s="87"/>
      <c r="AH5" s="87"/>
      <c r="AI5" s="87"/>
      <c r="AJ5" s="87"/>
      <c r="AK5" s="87"/>
      <c r="AL5" s="87"/>
      <c r="AM5" s="87"/>
      <c r="AN5" s="87"/>
      <c r="AO5" s="87"/>
      <c r="AP5" s="87"/>
    </row>
    <row r="6" spans="1:42">
      <c r="A6" s="71" t="s">
        <v>217</v>
      </c>
      <c r="B6" s="87">
        <v>1</v>
      </c>
      <c r="C6" s="115">
        <v>112</v>
      </c>
      <c r="D6" s="115">
        <v>413</v>
      </c>
      <c r="E6" s="115">
        <v>381</v>
      </c>
      <c r="F6" s="115">
        <v>450</v>
      </c>
      <c r="G6" s="115">
        <v>356</v>
      </c>
      <c r="H6" s="115">
        <v>327</v>
      </c>
      <c r="I6" s="115">
        <v>340</v>
      </c>
      <c r="J6" s="115">
        <v>260</v>
      </c>
      <c r="K6" s="115">
        <v>307</v>
      </c>
      <c r="L6" s="115">
        <v>324</v>
      </c>
      <c r="M6" s="115">
        <v>328</v>
      </c>
      <c r="N6" s="115">
        <v>283</v>
      </c>
      <c r="O6" s="115">
        <v>368</v>
      </c>
      <c r="P6" s="115">
        <v>363</v>
      </c>
      <c r="Q6" s="116">
        <v>407</v>
      </c>
      <c r="R6" s="117">
        <v>443</v>
      </c>
      <c r="S6" s="115">
        <v>441</v>
      </c>
      <c r="T6" s="117">
        <v>324</v>
      </c>
      <c r="U6" s="117">
        <v>523</v>
      </c>
      <c r="V6" s="117">
        <v>470</v>
      </c>
      <c r="W6" s="117">
        <v>525</v>
      </c>
      <c r="X6" s="117">
        <v>530</v>
      </c>
      <c r="Y6" s="117">
        <v>500</v>
      </c>
      <c r="Z6" s="117">
        <v>438</v>
      </c>
      <c r="AA6" s="117">
        <v>495</v>
      </c>
      <c r="AB6" s="117">
        <v>473</v>
      </c>
      <c r="AC6" s="117">
        <v>520</v>
      </c>
      <c r="AD6" s="117">
        <v>471</v>
      </c>
      <c r="AE6" s="117">
        <v>464</v>
      </c>
      <c r="AF6" s="117">
        <v>505</v>
      </c>
      <c r="AG6" s="87"/>
      <c r="AH6" s="87"/>
      <c r="AI6" s="87"/>
      <c r="AJ6" s="87"/>
      <c r="AK6" s="87"/>
      <c r="AL6" s="87"/>
      <c r="AM6" s="87"/>
      <c r="AN6" s="87"/>
      <c r="AO6" s="87"/>
      <c r="AP6" s="87"/>
    </row>
    <row r="7" spans="1:42">
      <c r="A7" s="71" t="s">
        <v>306</v>
      </c>
      <c r="B7" s="87">
        <f>SUM(B5:B6)</f>
        <v>2</v>
      </c>
      <c r="C7" s="87">
        <f t="shared" ref="C7:AP7" si="0">SUM(C5:C6)</f>
        <v>440</v>
      </c>
      <c r="D7" s="87">
        <f t="shared" si="0"/>
        <v>490</v>
      </c>
      <c r="E7" s="87">
        <f t="shared" si="0"/>
        <v>470</v>
      </c>
      <c r="F7" s="87">
        <f t="shared" si="0"/>
        <v>637</v>
      </c>
      <c r="G7" s="87">
        <f t="shared" si="0"/>
        <v>577</v>
      </c>
      <c r="H7" s="87">
        <f t="shared" si="0"/>
        <v>657</v>
      </c>
      <c r="I7" s="87">
        <f t="shared" si="0"/>
        <v>774</v>
      </c>
      <c r="J7" s="87">
        <f t="shared" si="0"/>
        <v>720</v>
      </c>
      <c r="K7" s="87">
        <f t="shared" si="0"/>
        <v>841</v>
      </c>
      <c r="L7" s="87">
        <f t="shared" si="0"/>
        <v>880</v>
      </c>
      <c r="M7" s="87">
        <f t="shared" si="0"/>
        <v>827</v>
      </c>
      <c r="N7" s="87">
        <f t="shared" si="0"/>
        <v>838</v>
      </c>
      <c r="O7" s="87">
        <f t="shared" si="0"/>
        <v>984</v>
      </c>
      <c r="P7" s="87">
        <f t="shared" si="0"/>
        <v>945</v>
      </c>
      <c r="Q7" s="87">
        <f t="shared" si="0"/>
        <v>896</v>
      </c>
      <c r="R7" s="87">
        <f t="shared" si="0"/>
        <v>976</v>
      </c>
      <c r="S7" s="87">
        <f t="shared" si="0"/>
        <v>1015</v>
      </c>
      <c r="T7" s="87">
        <f t="shared" si="0"/>
        <v>778</v>
      </c>
      <c r="U7" s="87">
        <f t="shared" si="0"/>
        <v>1164</v>
      </c>
      <c r="V7" s="87">
        <f t="shared" si="0"/>
        <v>1060</v>
      </c>
      <c r="W7" s="87">
        <f t="shared" si="0"/>
        <v>1122</v>
      </c>
      <c r="X7" s="87">
        <f t="shared" si="0"/>
        <v>1120</v>
      </c>
      <c r="Y7" s="87">
        <f t="shared" si="0"/>
        <v>991</v>
      </c>
      <c r="Z7" s="87">
        <f t="shared" si="0"/>
        <v>991</v>
      </c>
      <c r="AA7" s="87">
        <f t="shared" si="0"/>
        <v>1035</v>
      </c>
      <c r="AB7" s="87">
        <f t="shared" si="0"/>
        <v>999</v>
      </c>
      <c r="AC7" s="87">
        <f t="shared" si="0"/>
        <v>1090</v>
      </c>
      <c r="AD7" s="87">
        <f t="shared" si="0"/>
        <v>1073</v>
      </c>
      <c r="AE7" s="87">
        <f t="shared" si="0"/>
        <v>931</v>
      </c>
      <c r="AF7" s="87">
        <f t="shared" si="0"/>
        <v>971</v>
      </c>
      <c r="AG7" s="87">
        <f t="shared" si="0"/>
        <v>0</v>
      </c>
      <c r="AH7" s="87">
        <f t="shared" si="0"/>
        <v>0</v>
      </c>
      <c r="AI7" s="87">
        <f t="shared" si="0"/>
        <v>0</v>
      </c>
      <c r="AJ7" s="87">
        <f t="shared" si="0"/>
        <v>0</v>
      </c>
      <c r="AK7" s="87">
        <f t="shared" si="0"/>
        <v>0</v>
      </c>
      <c r="AL7" s="87">
        <f t="shared" si="0"/>
        <v>0</v>
      </c>
      <c r="AM7" s="87">
        <f t="shared" si="0"/>
        <v>0</v>
      </c>
      <c r="AN7" s="87">
        <f t="shared" si="0"/>
        <v>0</v>
      </c>
      <c r="AO7" s="87">
        <f t="shared" si="0"/>
        <v>0</v>
      </c>
      <c r="AP7" s="87">
        <f t="shared" si="0"/>
        <v>0</v>
      </c>
    </row>
    <row r="8" spans="1:42">
      <c r="A8" s="71" t="s">
        <v>218</v>
      </c>
      <c r="B8">
        <f>IFERROR(VLOOKUP("Total",'Datos Servicios'!$A:$DD,MATCH(B1,'Datos Servicios'!$A$1:$DD$1,0)+1,0),"")</f>
        <v>1422.1</v>
      </c>
      <c r="C8">
        <f>IFERROR(VLOOKUP("Total",'Datos Servicios'!$A:$DD,MATCH(C1,'Datos Servicios'!$A$1:$DD$1,0)+1,0),"")</f>
        <v>3668.24</v>
      </c>
      <c r="D8">
        <f>IFERROR(VLOOKUP("Total",'Datos Servicios'!$A:$DD,MATCH(D1,'Datos Servicios'!$A$1:$DD$1,0)+1,0),"")</f>
        <v>4058.85</v>
      </c>
      <c r="E8">
        <f>IFERROR(VLOOKUP("Total",'Datos Servicios'!$A:$DD,MATCH(E1,'Datos Servicios'!$A$1:$DD$1,0)+1,0),"")</f>
        <v>3955.06</v>
      </c>
      <c r="F8">
        <f>IFERROR(VLOOKUP("Total",'Datos Servicios'!$A:$DD,MATCH(F1,'Datos Servicios'!$A$1:$DD$1,0)+1,0),"")</f>
        <v>5532.64</v>
      </c>
      <c r="G8">
        <f>IFERROR(VLOOKUP("Total",'Datos Servicios'!$A:$DD,MATCH(G1,'Datos Servicios'!$A$1:$DD$1,0)+1,0),"")</f>
        <v>5180.53</v>
      </c>
      <c r="H8">
        <f>IFERROR(VLOOKUP("Total",'Datos Servicios'!$A:$DD,MATCH(H1,'Datos Servicios'!$A$1:$DD$1,0)+1,0),"")</f>
        <v>5641.52</v>
      </c>
      <c r="I8">
        <f>IFERROR(VLOOKUP("Total",'Datos Servicios'!$A:$DD,MATCH(I1,'Datos Servicios'!$A$1:$DD$1,0)+1,0),"")</f>
        <v>6614.5</v>
      </c>
      <c r="J8">
        <f>IFERROR(VLOOKUP("Total",'Datos Servicios'!$A:$DD,MATCH(J1,'Datos Servicios'!$A$1:$DD$1,0)+1,0),"")</f>
        <v>6211.32</v>
      </c>
      <c r="K8">
        <f>IFERROR(VLOOKUP("Total",'Datos Servicios'!$A:$DD,MATCH(K1,'Datos Servicios'!$A$1:$DD$1,0)+1,0),"")</f>
        <v>7026.89</v>
      </c>
      <c r="L8">
        <f>IFERROR(VLOOKUP("Total",'Datos Servicios'!$A:$DD,MATCH(L1,'Datos Servicios'!$A$1:$DD$1,0)+1,0),"")</f>
        <v>7565.66</v>
      </c>
      <c r="M8">
        <f>IFERROR(VLOOKUP("Total",'Datos Servicios'!$A:$DD,MATCH(M1,'Datos Servicios'!$A$1:$DD$1,0)+1,0),"")</f>
        <v>7086.76</v>
      </c>
      <c r="N8">
        <f>IFERROR(VLOOKUP("Total",'Datos Servicios'!$A:$DD,MATCH(N1,'Datos Servicios'!$A$1:$DD$1,0)+1,0),"")</f>
        <v>7228.73</v>
      </c>
      <c r="O8">
        <f>IFERROR(VLOOKUP("Total",'Datos Servicios'!$A:$DD,MATCH(O1,'Datos Servicios'!$A$1:$DD$1,0)+1,0),"")</f>
        <v>8719.94</v>
      </c>
      <c r="P8">
        <f>IFERROR(VLOOKUP("Total",'Datos Servicios'!$A:$DD,MATCH(P1,'Datos Servicios'!$A$1:$DD$1,0)+1,0),"")</f>
        <v>8122.34</v>
      </c>
      <c r="Q8">
        <f>IFERROR(VLOOKUP("Total",'Datos Servicios'!$A:$DD,MATCH(Q1,'Datos Servicios'!$A$1:$DD$1,0)+1,0),"")</f>
        <v>7529.16</v>
      </c>
      <c r="R8">
        <f>IFERROR(VLOOKUP("Total",'Datos Servicios'!$A:$DD,MATCH(R1,'Datos Servicios'!$A$1:$DD$1,0)+1,0),"")</f>
        <v>8534.7099999999991</v>
      </c>
      <c r="S8">
        <f>IFERROR(VLOOKUP("Total",'Datos Servicios'!$A:$DD,MATCH(S1,'Datos Servicios'!$A$1:$DD$1,0)+1,0),"")</f>
        <v>9222.7800000000007</v>
      </c>
      <c r="T8">
        <f>IFERROR(VLOOKUP("Total",'Datos Servicios'!$A:$DD,MATCH(T1,'Datos Servicios'!$A$1:$DD$1,0)+1,0),"")</f>
        <v>7190.76</v>
      </c>
      <c r="U8">
        <f>IFERROR(VLOOKUP("Total",'Datos Servicios'!$A:$DD,MATCH(U1,'Datos Servicios'!$A$1:$DD$1,0)+1,0),"")</f>
        <v>10720.02</v>
      </c>
      <c r="V8">
        <f>IFERROR(VLOOKUP("Total",'Datos Servicios'!$A:$DD,MATCH(V1,'Datos Servicios'!$A$1:$DD$1,0)+1,0),"")</f>
        <v>9953.1</v>
      </c>
      <c r="W8">
        <f>IFERROR(VLOOKUP("Total",'Datos Servicios'!$A:$DD,MATCH(W1,'Datos Servicios'!$A$1:$DD$1,0)+1,0),"")</f>
        <v>9843.92</v>
      </c>
      <c r="X8">
        <f>IFERROR(VLOOKUP("Total",'Datos Servicios'!$A:$DD,MATCH(X1,'Datos Servicios'!$A$1:$DD$1,0)+1,0),"")</f>
        <v>10254.66</v>
      </c>
      <c r="Y8">
        <f>IFERROR(VLOOKUP("Total",'Datos Servicios'!$A:$DD,MATCH(Y1,'Datos Servicios'!$A$1:$DD$1,0)+1,0),"")</f>
        <v>9242.7999999999993</v>
      </c>
      <c r="Z8">
        <f>IFERROR(VLOOKUP("Total",'Datos Servicios'!$A:$DD,MATCH(Z1,'Datos Servicios'!$A$1:$DD$1,0)+1,0),"")</f>
        <v>9222.6</v>
      </c>
      <c r="AA8">
        <f>IFERROR(VLOOKUP("Total",'Datos Servicios'!$A:$DD,MATCH(AA1,'Datos Servicios'!$A$1:$DD$1,0)+1,0),"")</f>
        <v>9587.32</v>
      </c>
      <c r="AB8">
        <f>IFERROR(VLOOKUP("Total",'Datos Servicios'!$A:$DD,MATCH(AB1,'Datos Servicios'!$A$1:$DD$1,0)+1,0),"")</f>
        <v>8947.08</v>
      </c>
      <c r="AC8">
        <f>IFERROR(VLOOKUP("Total",'Datos Servicios'!$A:$DD,MATCH(AC1,'Datos Servicios'!$A$1:$DD$1,0)+1,0),"")</f>
        <v>9921.86</v>
      </c>
      <c r="AD8">
        <f>IFERROR(VLOOKUP("Total",'Datos Servicios'!$A:$DD,MATCH(AD1,'Datos Servicios'!$A$1:$DD$1,0)+1,0),"")</f>
        <v>10039.24</v>
      </c>
      <c r="AE8">
        <f>IFERROR(VLOOKUP("Total",'Datos Servicios'!$A:$DD,MATCH(AE1,'Datos Servicios'!$A$1:$DD$1,0)+1,0),"")</f>
        <v>9658.09</v>
      </c>
      <c r="AF8">
        <f>IFERROR(VLOOKUP("Total",'Datos Servicios'!$A:$DD,MATCH(AF1,'Datos Servicios'!$A$1:$DD$1,0)+1,0),"")</f>
        <v>9997.14</v>
      </c>
      <c r="AG8">
        <f>IFERROR(VLOOKUP("Total",'Datos Servicios'!$A:$DD,MATCH(AG1,'Datos Servicios'!$A$1:$DD$1,0)+1,0),"")</f>
        <v>10815.38</v>
      </c>
      <c r="AH8">
        <f>IFERROR(VLOOKUP("Total",'Datos Servicios'!$A:$DD,MATCH(AH1,'Datos Servicios'!$A$1:$DD$1,0)+1,0),"")</f>
        <v>568.62</v>
      </c>
      <c r="AI8" t="str">
        <f>IFERROR(VLOOKUP("Total",'Datos Servicios'!$A:$DD,MATCH(AI1,'Datos Servicios'!$A$1:$DD$1,0)+1,0),"")</f>
        <v/>
      </c>
      <c r="AJ8" t="str">
        <f>IFERROR(VLOOKUP("Total",'Datos Servicios'!$A:$DD,MATCH(AJ1,'Datos Servicios'!$A$1:$DD$1,0)+1,0),"")</f>
        <v/>
      </c>
      <c r="AK8" t="str">
        <f>IFERROR(VLOOKUP("Total",'Datos Servicios'!$A:$DD,MATCH(AK1,'Datos Servicios'!$A$1:$DD$1,0)+1,0),"")</f>
        <v/>
      </c>
      <c r="AL8" t="str">
        <f>IFERROR(VLOOKUP("Total",'Datos Servicios'!$A:$DD,MATCH(AL1,'Datos Servicios'!$A$1:$DD$1,0)+1,0),"")</f>
        <v/>
      </c>
      <c r="AM8" t="str">
        <f>IFERROR(VLOOKUP("Total",'Datos Servicios'!$A:$DD,MATCH(AM1,'Datos Servicios'!$A$1:$DD$1,0)+1,0),"")</f>
        <v/>
      </c>
      <c r="AN8" t="str">
        <f>IFERROR(VLOOKUP("Total",'Datos Servicios'!$A:$DD,MATCH(AN1,'Datos Servicios'!$A$1:$DD$1,0)+1,0),"")</f>
        <v/>
      </c>
      <c r="AO8" t="str">
        <f>IFERROR(VLOOKUP("Total",'Datos Servicios'!$A:$DD,MATCH(AO1,'Datos Servicios'!$A$1:$DD$1,0)+1,0),"")</f>
        <v/>
      </c>
      <c r="AP8" t="str">
        <f>IFERROR(VLOOKUP("Total",'Datos Servicios'!$A:$DD,MATCH(AP1,'Datos Servicios'!$A$1:$DD$1,0)+1,0),"")</f>
        <v/>
      </c>
    </row>
    <row r="9" spans="1:42">
      <c r="A9" s="71" t="s">
        <v>122</v>
      </c>
      <c r="B9">
        <f>IFERROR(VLOOKUP($A$9,'Datos Servicios'!$A:$DD,MATCH(B1,'Datos Servicios'!$A$1:$DD$1,0),0),"")</f>
        <v>0</v>
      </c>
      <c r="C9">
        <f>IFERROR(VLOOKUP($A$9,'Datos Servicios'!$A:$DD,MATCH(C1,'Datos Servicios'!$A$1:$DD$1,0),0),"")</f>
        <v>0</v>
      </c>
      <c r="D9">
        <f>IFERROR(VLOOKUP($A$9,'Datos Servicios'!$A:$DD,MATCH(D1,'Datos Servicios'!$A$1:$DD$1,0),0),"")</f>
        <v>0</v>
      </c>
      <c r="E9">
        <f>IFERROR(VLOOKUP($A$9,'Datos Servicios'!$A:$DD,MATCH(E1,'Datos Servicios'!$A$1:$DD$1,0),0),"")</f>
        <v>0</v>
      </c>
      <c r="F9">
        <f>IFERROR(VLOOKUP($A$9,'Datos Servicios'!$A:$DD,MATCH(F1,'Datos Servicios'!$A$1:$DD$1,0),0),"")</f>
        <v>0</v>
      </c>
      <c r="G9">
        <f>IFERROR(VLOOKUP($A$9,'Datos Servicios'!$A:$DD,MATCH(G1,'Datos Servicios'!$A$1:$DD$1,0),0),"")</f>
        <v>0</v>
      </c>
      <c r="H9">
        <f>IFERROR(VLOOKUP($A$9,'Datos Servicios'!$A:$DD,MATCH(H1,'Datos Servicios'!$A$1:$DD$1,0),0),"")</f>
        <v>0</v>
      </c>
      <c r="I9">
        <f>IFERROR(VLOOKUP($A$9,'Datos Servicios'!$A:$DD,MATCH(I1,'Datos Servicios'!$A$1:$DD$1,0),0),"")</f>
        <v>0</v>
      </c>
      <c r="J9">
        <f>IFERROR(VLOOKUP($A$9,'Datos Servicios'!$A:$DD,MATCH(J1,'Datos Servicios'!$A$1:$DD$1,0),0),"")</f>
        <v>0</v>
      </c>
      <c r="K9">
        <f>IFERROR(VLOOKUP($A$9,'Datos Servicios'!$A:$DD,MATCH(K1,'Datos Servicios'!$A$1:$DD$1,0),0),"")</f>
        <v>0</v>
      </c>
      <c r="L9">
        <f>IFERROR(VLOOKUP($A$9,'Datos Servicios'!$A:$DD,MATCH(L1,'Datos Servicios'!$A$1:$DD$1,0),0),"")</f>
        <v>0</v>
      </c>
      <c r="M9">
        <f>IFERROR(VLOOKUP($A$9,'Datos Servicios'!$A:$DD,MATCH(M1,'Datos Servicios'!$A$1:$DD$1,0),0),"")</f>
        <v>0</v>
      </c>
      <c r="N9">
        <f>IFERROR(VLOOKUP($A$9,'Datos Servicios'!$A:$DD,MATCH(N1,'Datos Servicios'!$A$1:$DD$1,0),0),"")</f>
        <v>0</v>
      </c>
      <c r="O9">
        <f>IFERROR(VLOOKUP($A$9,'Datos Servicios'!$A:$DD,MATCH(O1,'Datos Servicios'!$A$1:$DD$1,0),0),"")</f>
        <v>0</v>
      </c>
      <c r="P9">
        <f>IFERROR(VLOOKUP($A$9,'Datos Servicios'!$A:$DD,MATCH(P1,'Datos Servicios'!$A$1:$DD$1,0),0),"")</f>
        <v>0</v>
      </c>
      <c r="Q9">
        <f>IFERROR(VLOOKUP($A$9,'Datos Servicios'!$A:$DD,MATCH(Q1,'Datos Servicios'!$A$1:$DD$1,0),0),"")</f>
        <v>0</v>
      </c>
      <c r="R9">
        <f>IFERROR(VLOOKUP($A$9,'Datos Servicios'!$A:$DD,MATCH(R1,'Datos Servicios'!$A$1:$DD$1,0),0),"")</f>
        <v>0</v>
      </c>
      <c r="S9">
        <f>IFERROR(VLOOKUP($A$9,'Datos Servicios'!$A:$DD,MATCH(S1,'Datos Servicios'!$A$1:$DD$1,0),0),"")</f>
        <v>0</v>
      </c>
      <c r="T9">
        <f>IFERROR(VLOOKUP($A$9,'Datos Servicios'!$A:$DD,MATCH(T1,'Datos Servicios'!$A$1:$DD$1,0),0),"")</f>
        <v>2</v>
      </c>
      <c r="U9">
        <f>IFERROR(VLOOKUP($A$9,'Datos Servicios'!$A:$DD,MATCH(U1,'Datos Servicios'!$A$1:$DD$1,0),0),"")</f>
        <v>6</v>
      </c>
      <c r="V9">
        <f>IFERROR(VLOOKUP($A$9,'Datos Servicios'!$A:$DD,MATCH(V1,'Datos Servicios'!$A$1:$DD$1,0),0),"")</f>
        <v>7</v>
      </c>
      <c r="W9">
        <f>IFERROR(VLOOKUP($A$9,'Datos Servicios'!$A:$DD,MATCH(W1,'Datos Servicios'!$A$1:$DD$1,0),0),"")</f>
        <v>4</v>
      </c>
      <c r="X9">
        <f>IFERROR(VLOOKUP($A$9,'Datos Servicios'!$A:$DD,MATCH(X1,'Datos Servicios'!$A$1:$DD$1,0),0),"")</f>
        <v>2</v>
      </c>
      <c r="Y9">
        <f>IFERROR(VLOOKUP($A$9,'Datos Servicios'!$A:$DD,MATCH(Y1,'Datos Servicios'!$A$1:$DD$1,0),0),"")</f>
        <v>1</v>
      </c>
      <c r="Z9">
        <f>IFERROR(VLOOKUP($A$9,'Datos Servicios'!$A:$DD,MATCH(Z1,'Datos Servicios'!$A$1:$DD$1,0),0),"")</f>
        <v>1</v>
      </c>
      <c r="AA9">
        <f>IFERROR(VLOOKUP($A$9,'Datos Servicios'!$A:$DD,MATCH(AA1,'Datos Servicios'!$A$1:$DD$1,0),0),"")</f>
        <v>0</v>
      </c>
      <c r="AB9">
        <f>IFERROR(VLOOKUP($A$9,'Datos Servicios'!$A:$DD,MATCH(AB1,'Datos Servicios'!$A$1:$DD$1,0),0),"")</f>
        <v>2</v>
      </c>
      <c r="AC9">
        <f>IFERROR(VLOOKUP($A$9,'Datos Servicios'!$A:$DD,MATCH(AC1,'Datos Servicios'!$A$1:$DD$1,0),0),"")</f>
        <v>0</v>
      </c>
      <c r="AD9">
        <f>IFERROR(VLOOKUP($A$9,'Datos Servicios'!$A:$DD,MATCH(AD1,'Datos Servicios'!$A$1:$DD$1,0),0),"")</f>
        <v>1</v>
      </c>
      <c r="AE9">
        <f>IFERROR(VLOOKUP($A$9,'Datos Servicios'!$A:$DD,MATCH(AE1,'Datos Servicios'!$A$1:$DD$1,0),0),"")</f>
        <v>3</v>
      </c>
      <c r="AF9">
        <f>IFERROR(VLOOKUP($A$9,'Datos Servicios'!$A:$DD,MATCH(AF1,'Datos Servicios'!$A$1:$DD$1,0),0),"")</f>
        <v>14</v>
      </c>
      <c r="AG9">
        <f>IFERROR(VLOOKUP($A$9,'Datos Servicios'!$A:$DD,MATCH(AG1,'Datos Servicios'!$A$1:$DD$1,0),0),"")</f>
        <v>19</v>
      </c>
      <c r="AH9">
        <f>IFERROR(VLOOKUP($A$9,'Datos Servicios'!$A:$DD,MATCH(AH1,'Datos Servicios'!$A$1:$DD$1,0),0),"")</f>
        <v>1</v>
      </c>
      <c r="AI9" t="str">
        <f>IFERROR(VLOOKUP($A$9,'Datos Servicios'!$A:$DD,MATCH(AI1,'Datos Servicios'!$A$1:$DD$1,0),0),"")</f>
        <v/>
      </c>
      <c r="AJ9" t="str">
        <f>IFERROR(VLOOKUP($A$9,'Datos Servicios'!$A:$DD,MATCH(AJ1,'Datos Servicios'!$A$1:$DD$1,0),0),"")</f>
        <v/>
      </c>
      <c r="AK9" t="str">
        <f>IFERROR(VLOOKUP($A$9,'Datos Servicios'!$A:$DD,MATCH(AK1,'Datos Servicios'!$A$1:$DD$1,0),0),"")</f>
        <v/>
      </c>
      <c r="AL9" t="str">
        <f>IFERROR(VLOOKUP($A$9,'Datos Servicios'!$A:$DD,MATCH(AL1,'Datos Servicios'!$A$1:$DD$1,0),0),"")</f>
        <v/>
      </c>
      <c r="AM9" t="str">
        <f>IFERROR(VLOOKUP($A$9,'Datos Servicios'!$A:$DD,MATCH(AM1,'Datos Servicios'!$A$1:$DD$1,0),0),"")</f>
        <v/>
      </c>
      <c r="AN9" t="str">
        <f>IFERROR(VLOOKUP($A$9,'Datos Servicios'!$A:$DD,MATCH(AN1,'Datos Servicios'!$A$1:$DD$1,0),0),"")</f>
        <v/>
      </c>
      <c r="AO9" t="str">
        <f>IFERROR(VLOOKUP($A$9,'Datos Servicios'!$A:$DD,MATCH(AO1,'Datos Servicios'!$A$1:$DD$1,0),0),"")</f>
        <v/>
      </c>
      <c r="AP9" t="str">
        <f>IFERROR(VLOOKUP($A$9,'Datos Servicios'!$A:$DD,MATCH(AP1,'Datos Servicios'!$A$1:$DD$1,0),0),"")</f>
        <v/>
      </c>
    </row>
    <row r="10" spans="1:42">
      <c r="A10" s="71" t="s">
        <v>125</v>
      </c>
      <c r="B10">
        <f>IFERROR(VLOOKUP($A$10,'Datos Servicios'!$A:$DD,MATCH(B1,'Datos Servicios'!$A$1:$DD$1,0),0),"")</f>
        <v>7</v>
      </c>
      <c r="C10">
        <f>IFERROR(VLOOKUP($A$10,'Datos Servicios'!$A:$DD,MATCH(C1,'Datos Servicios'!$A$1:$DD$1,0),0),"")</f>
        <v>11</v>
      </c>
      <c r="D10">
        <f>IFERROR(VLOOKUP($A$10,'Datos Servicios'!$A:$DD,MATCH(D1,'Datos Servicios'!$A$1:$DD$1,0),0),"")</f>
        <v>13</v>
      </c>
      <c r="E10">
        <f>IFERROR(VLOOKUP($A$10,'Datos Servicios'!$A:$DD,MATCH(E1,'Datos Servicios'!$A$1:$DD$1,0),0),"")</f>
        <v>20</v>
      </c>
      <c r="F10">
        <f>IFERROR(VLOOKUP($A$10,'Datos Servicios'!$A:$DD,MATCH(F1,'Datos Servicios'!$A$1:$DD$1,0),0),"")</f>
        <v>13</v>
      </c>
      <c r="G10">
        <f>IFERROR(VLOOKUP($A$10,'Datos Servicios'!$A:$DD,MATCH(G1,'Datos Servicios'!$A$1:$DD$1,0),0),"")</f>
        <v>15</v>
      </c>
      <c r="H10">
        <f>IFERROR(VLOOKUP($A$10,'Datos Servicios'!$A:$DD,MATCH(H1,'Datos Servicios'!$A$1:$DD$1,0),0),"")</f>
        <v>19</v>
      </c>
      <c r="I10">
        <f>IFERROR(VLOOKUP($A$10,'Datos Servicios'!$A:$DD,MATCH(I1,'Datos Servicios'!$A$1:$DD$1,0),0),"")</f>
        <v>33</v>
      </c>
      <c r="J10">
        <f>IFERROR(VLOOKUP($A$10,'Datos Servicios'!$A:$DD,MATCH(J1,'Datos Servicios'!$A$1:$DD$1,0),0),"")</f>
        <v>31</v>
      </c>
      <c r="K10">
        <f>IFERROR(VLOOKUP($A$10,'Datos Servicios'!$A:$DD,MATCH(K1,'Datos Servicios'!$A$1:$DD$1,0),0),"")</f>
        <v>29</v>
      </c>
      <c r="L10">
        <f>IFERROR(VLOOKUP($A$10,'Datos Servicios'!$A:$DD,MATCH(L1,'Datos Servicios'!$A$1:$DD$1,0),0),"")</f>
        <v>19</v>
      </c>
      <c r="M10">
        <f>IFERROR(VLOOKUP($A$10,'Datos Servicios'!$A:$DD,MATCH(M1,'Datos Servicios'!$A$1:$DD$1,0),0),"")</f>
        <v>20</v>
      </c>
      <c r="N10">
        <f>IFERROR(VLOOKUP($A$10,'Datos Servicios'!$A:$DD,MATCH(N1,'Datos Servicios'!$A$1:$DD$1,0),0),"")</f>
        <v>21</v>
      </c>
      <c r="O10">
        <f>IFERROR(VLOOKUP($A$10,'Datos Servicios'!$A:$DD,MATCH(O1,'Datos Servicios'!$A$1:$DD$1,0),0),"")</f>
        <v>25</v>
      </c>
      <c r="P10">
        <f>IFERROR(VLOOKUP($A$10,'Datos Servicios'!$A:$DD,MATCH(P1,'Datos Servicios'!$A$1:$DD$1,0),0),"")</f>
        <v>26</v>
      </c>
      <c r="Q10">
        <f>IFERROR(VLOOKUP($A$10,'Datos Servicios'!$A:$DD,MATCH(Q1,'Datos Servicios'!$A$1:$DD$1,0),0),"")</f>
        <v>23</v>
      </c>
      <c r="R10">
        <f>IFERROR(VLOOKUP($A$10,'Datos Servicios'!$A:$DD,MATCH(R1,'Datos Servicios'!$A$1:$DD$1,0),0),"")</f>
        <v>25</v>
      </c>
      <c r="S10">
        <f>IFERROR(VLOOKUP($A$10,'Datos Servicios'!$A:$DD,MATCH(S1,'Datos Servicios'!$A$1:$DD$1,0),0),"")</f>
        <v>24</v>
      </c>
      <c r="T10">
        <f>IFERROR(VLOOKUP($A$10,'Datos Servicios'!$A:$DD,MATCH(T1,'Datos Servicios'!$A$1:$DD$1,0),0),"")</f>
        <v>20</v>
      </c>
      <c r="U10">
        <f>IFERROR(VLOOKUP($A$10,'Datos Servicios'!$A:$DD,MATCH(U1,'Datos Servicios'!$A$1:$DD$1,0),0),"")</f>
        <v>29</v>
      </c>
      <c r="V10">
        <f>IFERROR(VLOOKUP($A$10,'Datos Servicios'!$A:$DD,MATCH(V1,'Datos Servicios'!$A$1:$DD$1,0),0),"")</f>
        <v>21</v>
      </c>
      <c r="W10">
        <f>IFERROR(VLOOKUP($A$10,'Datos Servicios'!$A:$DD,MATCH(W1,'Datos Servicios'!$A$1:$DD$1,0),0),"")</f>
        <v>26</v>
      </c>
      <c r="X10">
        <f>IFERROR(VLOOKUP($A$10,'Datos Servicios'!$A:$DD,MATCH(X1,'Datos Servicios'!$A$1:$DD$1,0),0),"")</f>
        <v>33</v>
      </c>
      <c r="Y10">
        <f>IFERROR(VLOOKUP($A$10,'Datos Servicios'!$A:$DD,MATCH(Y1,'Datos Servicios'!$A$1:$DD$1,0),0),"")</f>
        <v>19</v>
      </c>
      <c r="Z10">
        <f>IFERROR(VLOOKUP($A$10,'Datos Servicios'!$A:$DD,MATCH(Z1,'Datos Servicios'!$A$1:$DD$1,0),0),"")</f>
        <v>17</v>
      </c>
      <c r="AA10">
        <f>IFERROR(VLOOKUP($A$10,'Datos Servicios'!$A:$DD,MATCH(AA1,'Datos Servicios'!$A$1:$DD$1,0),0),"")</f>
        <v>14</v>
      </c>
      <c r="AB10">
        <f>IFERROR(VLOOKUP($A$10,'Datos Servicios'!$A:$DD,MATCH(AB1,'Datos Servicios'!$A$1:$DD$1,0),0),"")</f>
        <v>10</v>
      </c>
      <c r="AC10">
        <f>IFERROR(VLOOKUP($A$10,'Datos Servicios'!$A:$DD,MATCH(AC1,'Datos Servicios'!$A$1:$DD$1,0),0),"")</f>
        <v>16</v>
      </c>
      <c r="AD10">
        <f>IFERROR(VLOOKUP($A$10,'Datos Servicios'!$A:$DD,MATCH(AD1,'Datos Servicios'!$A$1:$DD$1,0),0),"")</f>
        <v>17</v>
      </c>
      <c r="AE10">
        <f>IFERROR(VLOOKUP($A$10,'Datos Servicios'!$A:$DD,MATCH(AE1,'Datos Servicios'!$A$1:$DD$1,0),0),"")</f>
        <v>20</v>
      </c>
      <c r="AF10">
        <f>IFERROR(VLOOKUP($A$10,'Datos Servicios'!$A:$DD,MATCH(AF1,'Datos Servicios'!$A$1:$DD$1,0),0),"")</f>
        <v>18</v>
      </c>
      <c r="AG10">
        <f>IFERROR(VLOOKUP($A$10,'Datos Servicios'!$A:$DD,MATCH(AG1,'Datos Servicios'!$A$1:$DD$1,0),0),"")</f>
        <v>8</v>
      </c>
      <c r="AH10">
        <f>IFERROR(VLOOKUP($A$10,'Datos Servicios'!$A:$DD,MATCH(AH1,'Datos Servicios'!$A$1:$DD$1,0),0),"")</f>
        <v>0</v>
      </c>
      <c r="AI10" t="str">
        <f>IFERROR(VLOOKUP($A$10,'Datos Servicios'!$A:$DD,MATCH(AI1,'Datos Servicios'!$A$1:$DD$1,0),0),"")</f>
        <v/>
      </c>
      <c r="AJ10" t="str">
        <f>IFERROR(VLOOKUP($A$10,'Datos Servicios'!$A:$DD,MATCH(AJ1,'Datos Servicios'!$A$1:$DD$1,0),0),"")</f>
        <v/>
      </c>
      <c r="AK10" t="str">
        <f>IFERROR(VLOOKUP($A$10,'Datos Servicios'!$A:$DD,MATCH(AK1,'Datos Servicios'!$A$1:$DD$1,0),0),"")</f>
        <v/>
      </c>
      <c r="AL10" t="str">
        <f>IFERROR(VLOOKUP($A$10,'Datos Servicios'!$A:$DD,MATCH(AL1,'Datos Servicios'!$A$1:$DD$1,0),0),"")</f>
        <v/>
      </c>
      <c r="AM10" t="str">
        <f>IFERROR(VLOOKUP($A$10,'Datos Servicios'!$A:$DD,MATCH(AM1,'Datos Servicios'!$A$1:$DD$1,0),0),"")</f>
        <v/>
      </c>
      <c r="AN10" t="str">
        <f>IFERROR(VLOOKUP($A$10,'Datos Servicios'!$A:$DD,MATCH(AN1,'Datos Servicios'!$A$1:$DD$1,0),0),"")</f>
        <v/>
      </c>
      <c r="AO10" t="str">
        <f>IFERROR(VLOOKUP($A$10,'Datos Servicios'!$A:$DD,MATCH(AO1,'Datos Servicios'!$A$1:$DD$1,0),0),"")</f>
        <v/>
      </c>
      <c r="AP10" t="str">
        <f>IFERROR(VLOOKUP($A$10,'Datos Servicios'!$A:$DD,MATCH(AP1,'Datos Servicios'!$A$1:$DD$1,0),0),"")</f>
        <v/>
      </c>
    </row>
    <row r="11" spans="1:42">
      <c r="A11" s="71" t="s">
        <v>126</v>
      </c>
      <c r="B11">
        <f>IFERROR(VLOOKUP($A$11,'Datos Servicios'!$A:$DD,MATCH(B1,'Datos Servicios'!$A$1:$DD$1,0),0),"")</f>
        <v>0</v>
      </c>
      <c r="C11">
        <f>IFERROR(VLOOKUP($A$11,'Datos Servicios'!$A:$DD,MATCH(C1,'Datos Servicios'!$A$1:$DD$1,0),0),"")</f>
        <v>0</v>
      </c>
      <c r="D11">
        <f>IFERROR(VLOOKUP($A$11,'Datos Servicios'!$A:$DD,MATCH(D1,'Datos Servicios'!$A$1:$DD$1,0),0),"")</f>
        <v>0</v>
      </c>
      <c r="E11">
        <f>IFERROR(VLOOKUP($A$11,'Datos Servicios'!$A:$DD,MATCH(E1,'Datos Servicios'!$A$1:$DD$1,0),0),"")</f>
        <v>0</v>
      </c>
      <c r="F11">
        <f>IFERROR(VLOOKUP($A$11,'Datos Servicios'!$A:$DD,MATCH(F1,'Datos Servicios'!$A$1:$DD$1,0),0),"")</f>
        <v>0</v>
      </c>
      <c r="G11">
        <f>IFERROR(VLOOKUP($A$11,'Datos Servicios'!$A:$DD,MATCH(G1,'Datos Servicios'!$A$1:$DD$1,0),0),"")</f>
        <v>0</v>
      </c>
      <c r="H11">
        <f>IFERROR(VLOOKUP($A$11,'Datos Servicios'!$A:$DD,MATCH(H1,'Datos Servicios'!$A$1:$DD$1,0),0),"")</f>
        <v>0</v>
      </c>
      <c r="I11">
        <f>IFERROR(VLOOKUP($A$11,'Datos Servicios'!$A:$DD,MATCH(I1,'Datos Servicios'!$A$1:$DD$1,0),0),"")</f>
        <v>11</v>
      </c>
      <c r="J11">
        <f>IFERROR(VLOOKUP($A$11,'Datos Servicios'!$A:$DD,MATCH(J1,'Datos Servicios'!$A$1:$DD$1,0),0),"")</f>
        <v>14</v>
      </c>
      <c r="K11">
        <f>IFERROR(VLOOKUP($A$11,'Datos Servicios'!$A:$DD,MATCH(K1,'Datos Servicios'!$A$1:$DD$1,0),0),"")</f>
        <v>13</v>
      </c>
      <c r="L11">
        <f>IFERROR(VLOOKUP($A$11,'Datos Servicios'!$A:$DD,MATCH(L1,'Datos Servicios'!$A$1:$DD$1,0),0),"")</f>
        <v>10</v>
      </c>
      <c r="M11">
        <f>IFERROR(VLOOKUP($A$11,'Datos Servicios'!$A:$DD,MATCH(M1,'Datos Servicios'!$A$1:$DD$1,0),0),"")</f>
        <v>11</v>
      </c>
      <c r="N11">
        <f>IFERROR(VLOOKUP($A$11,'Datos Servicios'!$A:$DD,MATCH(N1,'Datos Servicios'!$A$1:$DD$1,0),0),"")</f>
        <v>7</v>
      </c>
      <c r="O11">
        <f>IFERROR(VLOOKUP($A$11,'Datos Servicios'!$A:$DD,MATCH(O1,'Datos Servicios'!$A$1:$DD$1,0),0),"")</f>
        <v>10</v>
      </c>
      <c r="P11">
        <f>IFERROR(VLOOKUP($A$11,'Datos Servicios'!$A:$DD,MATCH(P1,'Datos Servicios'!$A$1:$DD$1,0),0),"")</f>
        <v>23</v>
      </c>
      <c r="Q11">
        <f>IFERROR(VLOOKUP($A$11,'Datos Servicios'!$A:$DD,MATCH(Q1,'Datos Servicios'!$A$1:$DD$1,0),0),"")</f>
        <v>59</v>
      </c>
      <c r="R11">
        <f>IFERROR(VLOOKUP($A$11,'Datos Servicios'!$A:$DD,MATCH(R1,'Datos Servicios'!$A$1:$DD$1,0),0),"")</f>
        <v>124</v>
      </c>
      <c r="S11">
        <f>IFERROR(VLOOKUP($A$11,'Datos Servicios'!$A:$DD,MATCH(S1,'Datos Servicios'!$A$1:$DD$1,0),0),"")</f>
        <v>145</v>
      </c>
      <c r="T11">
        <f>IFERROR(VLOOKUP($A$11,'Datos Servicios'!$A:$DD,MATCH(T1,'Datos Servicios'!$A$1:$DD$1,0),0),"")</f>
        <v>138</v>
      </c>
      <c r="U11">
        <f>IFERROR(VLOOKUP($A$11,'Datos Servicios'!$A:$DD,MATCH(U1,'Datos Servicios'!$A$1:$DD$1,0),0),"")</f>
        <v>112</v>
      </c>
      <c r="V11">
        <f>IFERROR(VLOOKUP($A$11,'Datos Servicios'!$A:$DD,MATCH(V1,'Datos Servicios'!$A$1:$DD$1,0),0),"")</f>
        <v>37</v>
      </c>
      <c r="W11">
        <f>IFERROR(VLOOKUP($A$11,'Datos Servicios'!$A:$DD,MATCH(W1,'Datos Servicios'!$A$1:$DD$1,0),0),"")</f>
        <v>33</v>
      </c>
      <c r="X11">
        <f>IFERROR(VLOOKUP($A$11,'Datos Servicios'!$A:$DD,MATCH(X1,'Datos Servicios'!$A$1:$DD$1,0),0),"")</f>
        <v>38</v>
      </c>
      <c r="Y11">
        <f>IFERROR(VLOOKUP($A$11,'Datos Servicios'!$A:$DD,MATCH(Y1,'Datos Servicios'!$A$1:$DD$1,0),0),"")</f>
        <v>26</v>
      </c>
      <c r="Z11">
        <f>IFERROR(VLOOKUP($A$11,'Datos Servicios'!$A:$DD,MATCH(Z1,'Datos Servicios'!$A$1:$DD$1,0),0),"")</f>
        <v>12</v>
      </c>
      <c r="AA11">
        <f>IFERROR(VLOOKUP($A$11,'Datos Servicios'!$A:$DD,MATCH(AA1,'Datos Servicios'!$A$1:$DD$1,0),0),"")</f>
        <v>25</v>
      </c>
      <c r="AB11">
        <f>IFERROR(VLOOKUP($A$11,'Datos Servicios'!$A:$DD,MATCH(AB1,'Datos Servicios'!$A$1:$DD$1,0),0),"")</f>
        <v>16</v>
      </c>
      <c r="AC11">
        <f>IFERROR(VLOOKUP($A$11,'Datos Servicios'!$A:$DD,MATCH(AC1,'Datos Servicios'!$A$1:$DD$1,0),0),"")</f>
        <v>11</v>
      </c>
      <c r="AD11">
        <f>IFERROR(VLOOKUP($A$11,'Datos Servicios'!$A:$DD,MATCH(AD1,'Datos Servicios'!$A$1:$DD$1,0),0),"")</f>
        <v>20</v>
      </c>
      <c r="AE11">
        <f>IFERROR(VLOOKUP($A$11,'Datos Servicios'!$A:$DD,MATCH(AE1,'Datos Servicios'!$A$1:$DD$1,0),0),"")</f>
        <v>60</v>
      </c>
      <c r="AF11">
        <f>IFERROR(VLOOKUP($A$11,'Datos Servicios'!$A:$DD,MATCH(AF1,'Datos Servicios'!$A$1:$DD$1,0),0),"")</f>
        <v>19</v>
      </c>
      <c r="AG11">
        <f>IFERROR(VLOOKUP($A$11,'Datos Servicios'!$A:$DD,MATCH(AG1,'Datos Servicios'!$A$1:$DD$1,0),0),"")</f>
        <v>28</v>
      </c>
      <c r="AH11">
        <f>IFERROR(VLOOKUP($A$11,'Datos Servicios'!$A:$DD,MATCH(AH1,'Datos Servicios'!$A$1:$DD$1,0),0),"")</f>
        <v>2</v>
      </c>
      <c r="AI11" t="str">
        <f>IFERROR(VLOOKUP($A$11,'Datos Servicios'!$A:$DD,MATCH(AI1,'Datos Servicios'!$A$1:$DD$1,0),0),"")</f>
        <v/>
      </c>
      <c r="AJ11" t="str">
        <f>IFERROR(VLOOKUP($A$11,'Datos Servicios'!$A:$DD,MATCH(AJ1,'Datos Servicios'!$A$1:$DD$1,0),0),"")</f>
        <v/>
      </c>
      <c r="AK11" t="str">
        <f>IFERROR(VLOOKUP($A$11,'Datos Servicios'!$A:$DD,MATCH(AK1,'Datos Servicios'!$A$1:$DD$1,0),0),"")</f>
        <v/>
      </c>
      <c r="AL11" t="str">
        <f>IFERROR(VLOOKUP($A$11,'Datos Servicios'!$A:$DD,MATCH(AL1,'Datos Servicios'!$A$1:$DD$1,0),0),"")</f>
        <v/>
      </c>
      <c r="AM11" t="str">
        <f>IFERROR(VLOOKUP($A$11,'Datos Servicios'!$A:$DD,MATCH(AM1,'Datos Servicios'!$A$1:$DD$1,0),0),"")</f>
        <v/>
      </c>
      <c r="AN11" t="str">
        <f>IFERROR(VLOOKUP($A$11,'Datos Servicios'!$A:$DD,MATCH(AN1,'Datos Servicios'!$A$1:$DD$1,0),0),"")</f>
        <v/>
      </c>
      <c r="AO11" t="str">
        <f>IFERROR(VLOOKUP($A$11,'Datos Servicios'!$A:$DD,MATCH(AO1,'Datos Servicios'!$A$1:$DD$1,0),0),"")</f>
        <v/>
      </c>
      <c r="AP11" t="str">
        <f>IFERROR(VLOOKUP($A$11,'Datos Servicios'!$A:$DD,MATCH(AP1,'Datos Servicios'!$A$1:$DD$1,0),0),"")</f>
        <v/>
      </c>
    </row>
    <row r="12" spans="1:42">
      <c r="A12" s="71" t="s">
        <v>130</v>
      </c>
      <c r="B12">
        <f>IFERROR(VLOOKUP($A$12,'Datos Servicios'!$A:$DD,MATCH(B1,'Datos Servicios'!$A$1:$DD$1,0),0),"")</f>
        <v>0</v>
      </c>
      <c r="C12">
        <f>IFERROR(VLOOKUP($A$12,'Datos Servicios'!$A:$DD,MATCH(C1,'Datos Servicios'!$A$1:$DD$1,0),0),"")</f>
        <v>0</v>
      </c>
      <c r="D12">
        <f>IFERROR(VLOOKUP($A$12,'Datos Servicios'!$A:$DD,MATCH(D1,'Datos Servicios'!$A$1:$DD$1,0),0),"")</f>
        <v>0</v>
      </c>
      <c r="E12">
        <f>IFERROR(VLOOKUP($A$12,'Datos Servicios'!$A:$DD,MATCH(E1,'Datos Servicios'!$A$1:$DD$1,0),0),"")</f>
        <v>0</v>
      </c>
      <c r="F12">
        <f>IFERROR(VLOOKUP($A$12,'Datos Servicios'!$A:$DD,MATCH(F1,'Datos Servicios'!$A$1:$DD$1,0),0),"")</f>
        <v>0</v>
      </c>
      <c r="G12">
        <f>IFERROR(VLOOKUP($A$12,'Datos Servicios'!$A:$DD,MATCH(G1,'Datos Servicios'!$A$1:$DD$1,0),0),"")</f>
        <v>0</v>
      </c>
      <c r="H12">
        <f>IFERROR(VLOOKUP($A$12,'Datos Servicios'!$A:$DD,MATCH(H1,'Datos Servicios'!$A$1:$DD$1,0),0),"")</f>
        <v>0</v>
      </c>
      <c r="I12">
        <f>IFERROR(VLOOKUP($A$12,'Datos Servicios'!$A:$DD,MATCH(I1,'Datos Servicios'!$A$1:$DD$1,0),0),"")</f>
        <v>0</v>
      </c>
      <c r="J12">
        <f>IFERROR(VLOOKUP($A$12,'Datos Servicios'!$A:$DD,MATCH(J1,'Datos Servicios'!$A$1:$DD$1,0),0),"")</f>
        <v>0</v>
      </c>
      <c r="K12">
        <f>IFERROR(VLOOKUP($A$12,'Datos Servicios'!$A:$DD,MATCH(K1,'Datos Servicios'!$A$1:$DD$1,0),0),"")</f>
        <v>0</v>
      </c>
      <c r="L12">
        <f>IFERROR(VLOOKUP($A$12,'Datos Servicios'!$A:$DD,MATCH(L1,'Datos Servicios'!$A$1:$DD$1,0),0),"")</f>
        <v>0</v>
      </c>
      <c r="M12">
        <f>IFERROR(VLOOKUP($A$12,'Datos Servicios'!$A:$DD,MATCH(M1,'Datos Servicios'!$A$1:$DD$1,0),0),"")</f>
        <v>0</v>
      </c>
      <c r="N12">
        <f>IFERROR(VLOOKUP($A$12,'Datos Servicios'!$A:$DD,MATCH(N1,'Datos Servicios'!$A$1:$DD$1,0),0),"")</f>
        <v>0</v>
      </c>
      <c r="O12">
        <f>IFERROR(VLOOKUP($A$12,'Datos Servicios'!$A:$DD,MATCH(O1,'Datos Servicios'!$A$1:$DD$1,0),0),"")</f>
        <v>0</v>
      </c>
      <c r="P12">
        <f>IFERROR(VLOOKUP($A$12,'Datos Servicios'!$A:$DD,MATCH(P1,'Datos Servicios'!$A$1:$DD$1,0),0),"")</f>
        <v>1</v>
      </c>
      <c r="Q12">
        <f>IFERROR(VLOOKUP($A$12,'Datos Servicios'!$A:$DD,MATCH(Q1,'Datos Servicios'!$A$1:$DD$1,0),0),"")</f>
        <v>0</v>
      </c>
      <c r="R12">
        <f>IFERROR(VLOOKUP($A$12,'Datos Servicios'!$A:$DD,MATCH(R1,'Datos Servicios'!$A$1:$DD$1,0),0),"")</f>
        <v>0</v>
      </c>
      <c r="S12">
        <f>IFERROR(VLOOKUP($A$12,'Datos Servicios'!$A:$DD,MATCH(S1,'Datos Servicios'!$A$1:$DD$1,0),0),"")</f>
        <v>24</v>
      </c>
      <c r="T12">
        <f>IFERROR(VLOOKUP($A$12,'Datos Servicios'!$A:$DD,MATCH(T1,'Datos Servicios'!$A$1:$DD$1,0),0),"")</f>
        <v>14</v>
      </c>
      <c r="U12">
        <f>IFERROR(VLOOKUP($A$12,'Datos Servicios'!$A:$DD,MATCH(U1,'Datos Servicios'!$A$1:$DD$1,0),0),"")</f>
        <v>35</v>
      </c>
      <c r="V12">
        <f>IFERROR(VLOOKUP($A$12,'Datos Servicios'!$A:$DD,MATCH(V1,'Datos Servicios'!$A$1:$DD$1,0),0),"")</f>
        <v>36</v>
      </c>
      <c r="W12">
        <f>IFERROR(VLOOKUP($A$12,'Datos Servicios'!$A:$DD,MATCH(W1,'Datos Servicios'!$A$1:$DD$1,0),0),"")</f>
        <v>34</v>
      </c>
      <c r="X12">
        <f>IFERROR(VLOOKUP($A$12,'Datos Servicios'!$A:$DD,MATCH(X1,'Datos Servicios'!$A$1:$DD$1,0),0),"")</f>
        <v>35</v>
      </c>
      <c r="Y12">
        <f>IFERROR(VLOOKUP($A$12,'Datos Servicios'!$A:$DD,MATCH(Y1,'Datos Servicios'!$A$1:$DD$1,0),0),"")</f>
        <v>31</v>
      </c>
      <c r="Z12">
        <f>IFERROR(VLOOKUP($A$12,'Datos Servicios'!$A:$DD,MATCH(Z1,'Datos Servicios'!$A$1:$DD$1,0),0),"")</f>
        <v>33</v>
      </c>
      <c r="AA12">
        <f>IFERROR(VLOOKUP($A$12,'Datos Servicios'!$A:$DD,MATCH(AA1,'Datos Servicios'!$A$1:$DD$1,0),0),"")</f>
        <v>35</v>
      </c>
      <c r="AB12">
        <f>IFERROR(VLOOKUP($A$12,'Datos Servicios'!$A:$DD,MATCH(AB1,'Datos Servicios'!$A$1:$DD$1,0),0),"")</f>
        <v>38</v>
      </c>
      <c r="AC12">
        <f>IFERROR(VLOOKUP($A$12,'Datos Servicios'!$A:$DD,MATCH(AC1,'Datos Servicios'!$A$1:$DD$1,0),0),"")</f>
        <v>32</v>
      </c>
      <c r="AD12">
        <f>IFERROR(VLOOKUP($A$12,'Datos Servicios'!$A:$DD,MATCH(AD1,'Datos Servicios'!$A$1:$DD$1,0),0),"")</f>
        <v>38</v>
      </c>
      <c r="AE12">
        <f>IFERROR(VLOOKUP($A$12,'Datos Servicios'!$A:$DD,MATCH(AE1,'Datos Servicios'!$A$1:$DD$1,0),0),"")</f>
        <v>21</v>
      </c>
      <c r="AF12">
        <f>IFERROR(VLOOKUP($A$12,'Datos Servicios'!$A:$DD,MATCH(AF1,'Datos Servicios'!$A$1:$DD$1,0),0),"")</f>
        <v>31</v>
      </c>
      <c r="AG12">
        <f>IFERROR(VLOOKUP($A$12,'Datos Servicios'!$A:$DD,MATCH(AG1,'Datos Servicios'!$A$1:$DD$1,0),0),"")</f>
        <v>29</v>
      </c>
      <c r="AH12">
        <f>IFERROR(VLOOKUP($A$12,'Datos Servicios'!$A:$DD,MATCH(AH1,'Datos Servicios'!$A$1:$DD$1,0),0),"")</f>
        <v>1</v>
      </c>
      <c r="AI12" t="str">
        <f>IFERROR(VLOOKUP($A$12,'Datos Servicios'!$A:$DD,MATCH(AI1,'Datos Servicios'!$A$1:$DD$1,0),0),"")</f>
        <v/>
      </c>
      <c r="AJ12" t="str">
        <f>IFERROR(VLOOKUP($A$12,'Datos Servicios'!$A:$DD,MATCH(AJ1,'Datos Servicios'!$A$1:$DD$1,0),0),"")</f>
        <v/>
      </c>
      <c r="AK12" t="str">
        <f>IFERROR(VLOOKUP($A$12,'Datos Servicios'!$A:$DD,MATCH(AK1,'Datos Servicios'!$A$1:$DD$1,0),0),"")</f>
        <v/>
      </c>
      <c r="AL12" t="str">
        <f>IFERROR(VLOOKUP($A$12,'Datos Servicios'!$A:$DD,MATCH(AL1,'Datos Servicios'!$A$1:$DD$1,0),0),"")</f>
        <v/>
      </c>
      <c r="AM12" t="str">
        <f>IFERROR(VLOOKUP($A$12,'Datos Servicios'!$A:$DD,MATCH(AM1,'Datos Servicios'!$A$1:$DD$1,0),0),"")</f>
        <v/>
      </c>
      <c r="AN12" t="str">
        <f>IFERROR(VLOOKUP($A$12,'Datos Servicios'!$A:$DD,MATCH(AN1,'Datos Servicios'!$A$1:$DD$1,0),0),"")</f>
        <v/>
      </c>
      <c r="AO12" t="str">
        <f>IFERROR(VLOOKUP($A$12,'Datos Servicios'!$A:$DD,MATCH(AO1,'Datos Servicios'!$A$1:$DD$1,0),0),"")</f>
        <v/>
      </c>
      <c r="AP12" t="str">
        <f>IFERROR(VLOOKUP($A$12,'Datos Servicios'!$A:$DD,MATCH(AP1,'Datos Servicios'!$A$1:$DD$1,0),0),"")</f>
        <v/>
      </c>
    </row>
    <row r="13" spans="1:42">
      <c r="A13" s="71" t="s">
        <v>168</v>
      </c>
      <c r="B13">
        <f>IFERROR(VLOOKUP($A$13,'Datos Servicios'!$A:$DD,MATCH(B1,'Datos Servicios'!$A$1:$DD$1,0),0),"")</f>
        <v>0</v>
      </c>
      <c r="C13">
        <f>IFERROR(VLOOKUP($A$13,'Datos Servicios'!$A:$DD,MATCH(C1,'Datos Servicios'!$A$1:$DD$1,0),0),"")</f>
        <v>0</v>
      </c>
      <c r="D13">
        <f>IFERROR(VLOOKUP($A$13,'Datos Servicios'!$A:$DD,MATCH(D1,'Datos Servicios'!$A$1:$DD$1,0),0),"")</f>
        <v>0</v>
      </c>
      <c r="E13">
        <f>IFERROR(VLOOKUP($A$13,'Datos Servicios'!$A:$DD,MATCH(E1,'Datos Servicios'!$A$1:$DD$1,0),0),"")</f>
        <v>0</v>
      </c>
      <c r="F13">
        <f>IFERROR(VLOOKUP($A$13,'Datos Servicios'!$A:$DD,MATCH(F1,'Datos Servicios'!$A$1:$DD$1,0),0),"")</f>
        <v>0</v>
      </c>
      <c r="G13">
        <f>IFERROR(VLOOKUP($A$13,'Datos Servicios'!$A:$DD,MATCH(G1,'Datos Servicios'!$A$1:$DD$1,0),0),"")</f>
        <v>0</v>
      </c>
      <c r="H13">
        <f>IFERROR(VLOOKUP($A$13,'Datos Servicios'!$A:$DD,MATCH(H1,'Datos Servicios'!$A$1:$DD$1,0),0),"")</f>
        <v>0</v>
      </c>
      <c r="I13">
        <f>IFERROR(VLOOKUP($A$13,'Datos Servicios'!$A:$DD,MATCH(I1,'Datos Servicios'!$A$1:$DD$1,0),0),"")</f>
        <v>0</v>
      </c>
      <c r="J13">
        <f>IFERROR(VLOOKUP($A$13,'Datos Servicios'!$A:$DD,MATCH(J1,'Datos Servicios'!$A$1:$DD$1,0),0),"")</f>
        <v>0</v>
      </c>
      <c r="K13">
        <f>IFERROR(VLOOKUP($A$13,'Datos Servicios'!$A:$DD,MATCH(K1,'Datos Servicios'!$A$1:$DD$1,0),0),"")</f>
        <v>0</v>
      </c>
      <c r="L13">
        <f>IFERROR(VLOOKUP($A$13,'Datos Servicios'!$A:$DD,MATCH(L1,'Datos Servicios'!$A$1:$DD$1,0),0),"")</f>
        <v>0</v>
      </c>
      <c r="M13">
        <f>IFERROR(VLOOKUP($A$13,'Datos Servicios'!$A:$DD,MATCH(M1,'Datos Servicios'!$A$1:$DD$1,0),0),"")</f>
        <v>0</v>
      </c>
      <c r="N13">
        <f>IFERROR(VLOOKUP($A$13,'Datos Servicios'!$A:$DD,MATCH(N1,'Datos Servicios'!$A$1:$DD$1,0),0),"")</f>
        <v>0</v>
      </c>
      <c r="O13">
        <f>IFERROR(VLOOKUP($A$13,'Datos Servicios'!$A:$DD,MATCH(O1,'Datos Servicios'!$A$1:$DD$1,0),0),"")</f>
        <v>0</v>
      </c>
      <c r="P13">
        <f>IFERROR(VLOOKUP($A$13,'Datos Servicios'!$A:$DD,MATCH(P1,'Datos Servicios'!$A$1:$DD$1,0),0),"")</f>
        <v>0</v>
      </c>
      <c r="Q13">
        <f>IFERROR(VLOOKUP($A$13,'Datos Servicios'!$A:$DD,MATCH(Q1,'Datos Servicios'!$A$1:$DD$1,0),0),"")</f>
        <v>0</v>
      </c>
      <c r="R13">
        <f>IFERROR(VLOOKUP($A$13,'Datos Servicios'!$A:$DD,MATCH(R1,'Datos Servicios'!$A$1:$DD$1,0),0),"")</f>
        <v>0</v>
      </c>
      <c r="S13">
        <f>IFERROR(VLOOKUP($A$13,'Datos Servicios'!$A:$DD,MATCH(S1,'Datos Servicios'!$A$1:$DD$1,0),0),"")</f>
        <v>0</v>
      </c>
      <c r="T13">
        <f>IFERROR(VLOOKUP($A$13,'Datos Servicios'!$A:$DD,MATCH(T1,'Datos Servicios'!$A$1:$DD$1,0),0),"")</f>
        <v>0</v>
      </c>
      <c r="U13">
        <f>IFERROR(VLOOKUP($A$13,'Datos Servicios'!$A:$DD,MATCH(U1,'Datos Servicios'!$A$1:$DD$1,0),0),"")</f>
        <v>80</v>
      </c>
      <c r="V13">
        <f>IFERROR(VLOOKUP($A$13,'Datos Servicios'!$A:$DD,MATCH(V1,'Datos Servicios'!$A$1:$DD$1,0),0),"")</f>
        <v>159</v>
      </c>
      <c r="W13">
        <f>IFERROR(VLOOKUP($A$13,'Datos Servicios'!$A:$DD,MATCH(W1,'Datos Servicios'!$A$1:$DD$1,0),0),"")</f>
        <v>157</v>
      </c>
      <c r="X13">
        <f>IFERROR(VLOOKUP($A$13,'Datos Servicios'!$A:$DD,MATCH(X1,'Datos Servicios'!$A$1:$DD$1,0),0),"")</f>
        <v>159</v>
      </c>
      <c r="Y13">
        <f>IFERROR(VLOOKUP($A$13,'Datos Servicios'!$A:$DD,MATCH(Y1,'Datos Servicios'!$A$1:$DD$1,0),0),"")</f>
        <v>154</v>
      </c>
      <c r="Z13">
        <f>IFERROR(VLOOKUP($A$13,'Datos Servicios'!$A:$DD,MATCH(Z1,'Datos Servicios'!$A$1:$DD$1,0),0),"")</f>
        <v>193</v>
      </c>
      <c r="AA13">
        <f>IFERROR(VLOOKUP($A$13,'Datos Servicios'!$A:$DD,MATCH(AA1,'Datos Servicios'!$A$1:$DD$1,0),0),"")</f>
        <v>177</v>
      </c>
      <c r="AB13">
        <f>IFERROR(VLOOKUP($A$13,'Datos Servicios'!$A:$DD,MATCH(AB1,'Datos Servicios'!$A$1:$DD$1,0),0),"")</f>
        <v>181</v>
      </c>
      <c r="AC13">
        <f>IFERROR(VLOOKUP($A$13,'Datos Servicios'!$A:$DD,MATCH(AC1,'Datos Servicios'!$A$1:$DD$1,0),0),"")</f>
        <v>173</v>
      </c>
      <c r="AD13">
        <f>IFERROR(VLOOKUP($A$13,'Datos Servicios'!$A:$DD,MATCH(AD1,'Datos Servicios'!$A$1:$DD$1,0),0),"")</f>
        <v>176</v>
      </c>
      <c r="AE13">
        <f>IFERROR(VLOOKUP($A$13,'Datos Servicios'!$A:$DD,MATCH(AE1,'Datos Servicios'!$A$1:$DD$1,0),0),"")</f>
        <v>91</v>
      </c>
      <c r="AF13">
        <f>IFERROR(VLOOKUP($A$13,'Datos Servicios'!$A:$DD,MATCH(AF1,'Datos Servicios'!$A$1:$DD$1,0),0),"")</f>
        <v>145</v>
      </c>
      <c r="AG13">
        <f>IFERROR(VLOOKUP($A$13,'Datos Servicios'!$A:$DD,MATCH(AG1,'Datos Servicios'!$A$1:$DD$1,0),0),"")</f>
        <v>162</v>
      </c>
      <c r="AH13">
        <f>IFERROR(VLOOKUP($A$13,'Datos Servicios'!$A:$DD,MATCH(AH1,'Datos Servicios'!$A$1:$DD$1,0),0),"")</f>
        <v>10</v>
      </c>
      <c r="AI13" t="str">
        <f>IFERROR(VLOOKUP($A$13,'Datos Servicios'!$A:$DD,MATCH(AI1,'Datos Servicios'!$A$1:$DD$1,0),0),"")</f>
        <v/>
      </c>
      <c r="AJ13" t="str">
        <f>IFERROR(VLOOKUP($A$13,'Datos Servicios'!$A:$DD,MATCH(AJ1,'Datos Servicios'!$A$1:$DD$1,0),0),"")</f>
        <v/>
      </c>
      <c r="AK13" t="str">
        <f>IFERROR(VLOOKUP($A$13,'Datos Servicios'!$A:$DD,MATCH(AK1,'Datos Servicios'!$A$1:$DD$1,0),0),"")</f>
        <v/>
      </c>
      <c r="AL13" t="str">
        <f>IFERROR(VLOOKUP($A$13,'Datos Servicios'!$A:$DD,MATCH(AL1,'Datos Servicios'!$A$1:$DD$1,0),0),"")</f>
        <v/>
      </c>
      <c r="AM13" t="str">
        <f>IFERROR(VLOOKUP($A$13,'Datos Servicios'!$A:$DD,MATCH(AM1,'Datos Servicios'!$A$1:$DD$1,0),0),"")</f>
        <v/>
      </c>
      <c r="AN13" t="str">
        <f>IFERROR(VLOOKUP($A$13,'Datos Servicios'!$A:$DD,MATCH(AN1,'Datos Servicios'!$A$1:$DD$1,0),0),"")</f>
        <v/>
      </c>
      <c r="AO13" t="str">
        <f>IFERROR(VLOOKUP($A$13,'Datos Servicios'!$A:$DD,MATCH(AO1,'Datos Servicios'!$A$1:$DD$1,0),0),"")</f>
        <v/>
      </c>
      <c r="AP13" t="str">
        <f>IFERROR(VLOOKUP($A$13,'Datos Servicios'!$A:$DD,MATCH(AP1,'Datos Servicios'!$A$1:$DD$1,0),0),"")</f>
        <v/>
      </c>
    </row>
    <row r="16" spans="1:42">
      <c r="B16" s="85" t="s">
        <v>303</v>
      </c>
    </row>
    <row r="17" spans="1:3">
      <c r="A17" s="85" t="s">
        <v>304</v>
      </c>
      <c r="B17" t="s">
        <v>125</v>
      </c>
      <c r="C17" t="s">
        <v>261</v>
      </c>
    </row>
    <row r="18" spans="1:3">
      <c r="A18" s="86" t="s">
        <v>262</v>
      </c>
      <c r="B18" s="88">
        <v>7</v>
      </c>
      <c r="C18" s="88">
        <v>7</v>
      </c>
    </row>
    <row r="19" spans="1:3">
      <c r="A19" s="86" t="s">
        <v>263</v>
      </c>
      <c r="B19" s="88">
        <v>11</v>
      </c>
      <c r="C19" s="88">
        <v>11</v>
      </c>
    </row>
    <row r="20" spans="1:3">
      <c r="A20" s="86" t="s">
        <v>264</v>
      </c>
      <c r="B20" s="88">
        <v>13</v>
      </c>
      <c r="C20" s="88">
        <v>13</v>
      </c>
    </row>
    <row r="21" spans="1:3">
      <c r="A21" s="86" t="s">
        <v>265</v>
      </c>
      <c r="B21" s="88">
        <v>20</v>
      </c>
      <c r="C21" s="88">
        <v>20</v>
      </c>
    </row>
    <row r="22" spans="1:3">
      <c r="A22" s="86" t="s">
        <v>266</v>
      </c>
      <c r="B22" s="88">
        <v>13</v>
      </c>
      <c r="C22" s="88">
        <v>13</v>
      </c>
    </row>
    <row r="23" spans="1:3">
      <c r="A23" s="86" t="s">
        <v>267</v>
      </c>
      <c r="B23" s="88">
        <v>15</v>
      </c>
      <c r="C23" s="88">
        <v>15</v>
      </c>
    </row>
    <row r="24" spans="1:3">
      <c r="A24" s="86" t="s">
        <v>268</v>
      </c>
      <c r="B24" s="88">
        <v>19</v>
      </c>
      <c r="C24" s="88">
        <v>19</v>
      </c>
    </row>
    <row r="25" spans="1:3">
      <c r="A25" s="86" t="s">
        <v>269</v>
      </c>
      <c r="B25" s="88">
        <v>33</v>
      </c>
      <c r="C25" s="88">
        <v>33</v>
      </c>
    </row>
    <row r="26" spans="1:3">
      <c r="A26" s="86" t="s">
        <v>270</v>
      </c>
      <c r="B26" s="88">
        <v>31</v>
      </c>
      <c r="C26" s="88">
        <v>31</v>
      </c>
    </row>
    <row r="27" spans="1:3">
      <c r="A27" s="86" t="s">
        <v>271</v>
      </c>
      <c r="B27" s="88">
        <v>29</v>
      </c>
      <c r="C27" s="88">
        <v>29</v>
      </c>
    </row>
    <row r="28" spans="1:3">
      <c r="A28" s="86" t="s">
        <v>272</v>
      </c>
      <c r="B28" s="88">
        <v>19</v>
      </c>
      <c r="C28" s="88">
        <v>19</v>
      </c>
    </row>
    <row r="29" spans="1:3">
      <c r="A29" s="86" t="s">
        <v>273</v>
      </c>
      <c r="B29" s="88">
        <v>20</v>
      </c>
      <c r="C29" s="88">
        <v>20</v>
      </c>
    </row>
    <row r="30" spans="1:3">
      <c r="A30" s="86" t="s">
        <v>274</v>
      </c>
      <c r="B30" s="88">
        <v>21</v>
      </c>
      <c r="C30" s="88">
        <v>21</v>
      </c>
    </row>
    <row r="31" spans="1:3">
      <c r="A31" s="86" t="s">
        <v>275</v>
      </c>
      <c r="B31" s="88">
        <v>25</v>
      </c>
      <c r="C31" s="88">
        <v>25</v>
      </c>
    </row>
    <row r="32" spans="1:3">
      <c r="A32" s="86" t="s">
        <v>276</v>
      </c>
      <c r="B32" s="88">
        <v>26</v>
      </c>
      <c r="C32" s="88">
        <v>26</v>
      </c>
    </row>
    <row r="33" spans="1:3">
      <c r="A33" s="86" t="s">
        <v>277</v>
      </c>
      <c r="B33" s="88">
        <v>23</v>
      </c>
      <c r="C33" s="88">
        <v>23</v>
      </c>
    </row>
    <row r="34" spans="1:3">
      <c r="A34" s="86" t="s">
        <v>278</v>
      </c>
      <c r="B34" s="88">
        <v>25</v>
      </c>
      <c r="C34" s="88">
        <v>25</v>
      </c>
    </row>
    <row r="35" spans="1:3">
      <c r="A35" s="86" t="s">
        <v>279</v>
      </c>
      <c r="B35" s="88">
        <v>24</v>
      </c>
      <c r="C35" s="88">
        <v>24</v>
      </c>
    </row>
    <row r="36" spans="1:3">
      <c r="A36" s="86" t="s">
        <v>280</v>
      </c>
      <c r="B36" s="88">
        <v>20</v>
      </c>
      <c r="C36" s="88">
        <v>20</v>
      </c>
    </row>
    <row r="37" spans="1:3">
      <c r="A37" s="86" t="s">
        <v>281</v>
      </c>
      <c r="B37" s="88">
        <v>29</v>
      </c>
      <c r="C37" s="88">
        <v>29</v>
      </c>
    </row>
    <row r="38" spans="1:3">
      <c r="A38" s="86" t="s">
        <v>282</v>
      </c>
      <c r="B38" s="88">
        <v>21</v>
      </c>
      <c r="C38" s="88">
        <v>21</v>
      </c>
    </row>
    <row r="39" spans="1:3">
      <c r="A39" s="86" t="s">
        <v>283</v>
      </c>
      <c r="B39" s="88">
        <v>26</v>
      </c>
      <c r="C39" s="88">
        <v>26</v>
      </c>
    </row>
    <row r="40" spans="1:3">
      <c r="A40" s="86" t="s">
        <v>284</v>
      </c>
      <c r="B40" s="88">
        <v>33</v>
      </c>
      <c r="C40" s="88">
        <v>33</v>
      </c>
    </row>
    <row r="41" spans="1:3">
      <c r="A41" s="86" t="s">
        <v>285</v>
      </c>
      <c r="B41" s="88">
        <v>19</v>
      </c>
      <c r="C41" s="88">
        <v>19</v>
      </c>
    </row>
    <row r="42" spans="1:3">
      <c r="A42" s="86" t="s">
        <v>286</v>
      </c>
      <c r="B42" s="88">
        <v>17</v>
      </c>
      <c r="C42" s="88">
        <v>17</v>
      </c>
    </row>
    <row r="43" spans="1:3">
      <c r="A43" s="86" t="s">
        <v>302</v>
      </c>
      <c r="B43" s="88">
        <v>14</v>
      </c>
      <c r="C43" s="88">
        <v>14</v>
      </c>
    </row>
    <row r="44" spans="1:3">
      <c r="A44" s="86" t="s">
        <v>301</v>
      </c>
      <c r="B44" s="88">
        <v>10</v>
      </c>
      <c r="C44" s="88">
        <v>10</v>
      </c>
    </row>
    <row r="45" spans="1:3">
      <c r="A45" s="86" t="s">
        <v>300</v>
      </c>
      <c r="B45" s="88">
        <v>16</v>
      </c>
      <c r="C45" s="88">
        <v>16</v>
      </c>
    </row>
    <row r="46" spans="1:3">
      <c r="A46" s="86" t="s">
        <v>299</v>
      </c>
      <c r="B46" s="88">
        <v>17</v>
      </c>
      <c r="C46" s="88">
        <v>17</v>
      </c>
    </row>
    <row r="47" spans="1:3">
      <c r="A47" s="86" t="s">
        <v>287</v>
      </c>
      <c r="B47" s="88">
        <v>20</v>
      </c>
      <c r="C47" s="88">
        <v>20</v>
      </c>
    </row>
    <row r="48" spans="1:3">
      <c r="A48" s="86" t="s">
        <v>288</v>
      </c>
      <c r="B48" s="88">
        <v>18</v>
      </c>
      <c r="C48" s="88">
        <v>18</v>
      </c>
    </row>
    <row r="49" spans="1:3">
      <c r="A49" s="86" t="s">
        <v>289</v>
      </c>
      <c r="B49" s="88">
        <v>8</v>
      </c>
      <c r="C49" s="88">
        <v>8</v>
      </c>
    </row>
    <row r="50" spans="1:3">
      <c r="A50" s="86" t="s">
        <v>298</v>
      </c>
      <c r="B50" s="88">
        <v>0</v>
      </c>
      <c r="C50" s="88">
        <v>0</v>
      </c>
    </row>
    <row r="51" spans="1:3">
      <c r="A51" s="86" t="s">
        <v>297</v>
      </c>
      <c r="B51" s="88">
        <v>0</v>
      </c>
      <c r="C51" s="88">
        <v>0</v>
      </c>
    </row>
    <row r="52" spans="1:3">
      <c r="A52" s="86" t="s">
        <v>296</v>
      </c>
      <c r="B52" s="88">
        <v>0</v>
      </c>
      <c r="C52" s="88">
        <v>0</v>
      </c>
    </row>
    <row r="53" spans="1:3">
      <c r="A53" s="86" t="s">
        <v>295</v>
      </c>
      <c r="B53" s="88">
        <v>0</v>
      </c>
      <c r="C53" s="88">
        <v>0</v>
      </c>
    </row>
    <row r="54" spans="1:3">
      <c r="A54" s="86" t="s">
        <v>294</v>
      </c>
      <c r="B54" s="88">
        <v>0</v>
      </c>
      <c r="C54" s="88">
        <v>0</v>
      </c>
    </row>
    <row r="55" spans="1:3">
      <c r="A55" s="86" t="s">
        <v>293</v>
      </c>
      <c r="B55" s="88">
        <v>0</v>
      </c>
      <c r="C55" s="88">
        <v>0</v>
      </c>
    </row>
    <row r="56" spans="1:3">
      <c r="A56" s="86" t="s">
        <v>292</v>
      </c>
      <c r="B56" s="88">
        <v>0</v>
      </c>
      <c r="C56" s="88">
        <v>0</v>
      </c>
    </row>
    <row r="57" spans="1:3">
      <c r="A57" s="86" t="s">
        <v>291</v>
      </c>
      <c r="B57" s="88">
        <v>0</v>
      </c>
      <c r="C57" s="88">
        <v>0</v>
      </c>
    </row>
    <row r="58" spans="1:3">
      <c r="A58" s="86" t="s">
        <v>290</v>
      </c>
      <c r="B58" s="88">
        <v>0</v>
      </c>
      <c r="C58" s="88">
        <v>0</v>
      </c>
    </row>
  </sheetData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D3BF-2C18-4251-8A84-357EBDAB56EC}">
  <sheetPr codeName="Hoja7">
    <tabColor theme="7" tint="0.79998168889431442"/>
  </sheetPr>
  <dimension ref="A1:BQ106"/>
  <sheetViews>
    <sheetView workbookViewId="0">
      <selection activeCell="K7" sqref="K7:M7"/>
    </sheetView>
  </sheetViews>
  <sheetFormatPr baseColWidth="10" defaultRowHeight="14.4"/>
  <cols>
    <col min="1" max="1" width="57.21875" customWidth="1"/>
    <col min="2" max="2" width="11" customWidth="1"/>
    <col min="257" max="257" width="83.5546875" customWidth="1"/>
    <col min="258" max="258" width="11" customWidth="1"/>
    <col min="513" max="513" width="83.5546875" customWidth="1"/>
    <col min="514" max="514" width="11" customWidth="1"/>
    <col min="769" max="769" width="83.5546875" customWidth="1"/>
    <col min="770" max="770" width="11" customWidth="1"/>
    <col min="1025" max="1025" width="83.5546875" customWidth="1"/>
    <col min="1026" max="1026" width="11" customWidth="1"/>
    <col min="1281" max="1281" width="83.5546875" customWidth="1"/>
    <col min="1282" max="1282" width="11" customWidth="1"/>
    <col min="1537" max="1537" width="83.5546875" customWidth="1"/>
    <col min="1538" max="1538" width="11" customWidth="1"/>
    <col min="1793" max="1793" width="83.5546875" customWidth="1"/>
    <col min="1794" max="1794" width="11" customWidth="1"/>
    <col min="2049" max="2049" width="83.5546875" customWidth="1"/>
    <col min="2050" max="2050" width="11" customWidth="1"/>
    <col min="2305" max="2305" width="83.5546875" customWidth="1"/>
    <col min="2306" max="2306" width="11" customWidth="1"/>
    <col min="2561" max="2561" width="83.5546875" customWidth="1"/>
    <col min="2562" max="2562" width="11" customWidth="1"/>
    <col min="2817" max="2817" width="83.5546875" customWidth="1"/>
    <col min="2818" max="2818" width="11" customWidth="1"/>
    <col min="3073" max="3073" width="83.5546875" customWidth="1"/>
    <col min="3074" max="3074" width="11" customWidth="1"/>
    <col min="3329" max="3329" width="83.5546875" customWidth="1"/>
    <col min="3330" max="3330" width="11" customWidth="1"/>
    <col min="3585" max="3585" width="83.5546875" customWidth="1"/>
    <col min="3586" max="3586" width="11" customWidth="1"/>
    <col min="3841" max="3841" width="83.5546875" customWidth="1"/>
    <col min="3842" max="3842" width="11" customWidth="1"/>
    <col min="4097" max="4097" width="83.5546875" customWidth="1"/>
    <col min="4098" max="4098" width="11" customWidth="1"/>
    <col min="4353" max="4353" width="83.5546875" customWidth="1"/>
    <col min="4354" max="4354" width="11" customWidth="1"/>
    <col min="4609" max="4609" width="83.5546875" customWidth="1"/>
    <col min="4610" max="4610" width="11" customWidth="1"/>
    <col min="4865" max="4865" width="83.5546875" customWidth="1"/>
    <col min="4866" max="4866" width="11" customWidth="1"/>
    <col min="5121" max="5121" width="83.5546875" customWidth="1"/>
    <col min="5122" max="5122" width="11" customWidth="1"/>
    <col min="5377" max="5377" width="83.5546875" customWidth="1"/>
    <col min="5378" max="5378" width="11" customWidth="1"/>
    <col min="5633" max="5633" width="83.5546875" customWidth="1"/>
    <col min="5634" max="5634" width="11" customWidth="1"/>
    <col min="5889" max="5889" width="83.5546875" customWidth="1"/>
    <col min="5890" max="5890" width="11" customWidth="1"/>
    <col min="6145" max="6145" width="83.5546875" customWidth="1"/>
    <col min="6146" max="6146" width="11" customWidth="1"/>
    <col min="6401" max="6401" width="83.5546875" customWidth="1"/>
    <col min="6402" max="6402" width="11" customWidth="1"/>
    <col min="6657" max="6657" width="83.5546875" customWidth="1"/>
    <col min="6658" max="6658" width="11" customWidth="1"/>
    <col min="6913" max="6913" width="83.5546875" customWidth="1"/>
    <col min="6914" max="6914" width="11" customWidth="1"/>
    <col min="7169" max="7169" width="83.5546875" customWidth="1"/>
    <col min="7170" max="7170" width="11" customWidth="1"/>
    <col min="7425" max="7425" width="83.5546875" customWidth="1"/>
    <col min="7426" max="7426" width="11" customWidth="1"/>
    <col min="7681" max="7681" width="83.5546875" customWidth="1"/>
    <col min="7682" max="7682" width="11" customWidth="1"/>
    <col min="7937" max="7937" width="83.5546875" customWidth="1"/>
    <col min="7938" max="7938" width="11" customWidth="1"/>
    <col min="8193" max="8193" width="83.5546875" customWidth="1"/>
    <col min="8194" max="8194" width="11" customWidth="1"/>
    <col min="8449" max="8449" width="83.5546875" customWidth="1"/>
    <col min="8450" max="8450" width="11" customWidth="1"/>
    <col min="8705" max="8705" width="83.5546875" customWidth="1"/>
    <col min="8706" max="8706" width="11" customWidth="1"/>
    <col min="8961" max="8961" width="83.5546875" customWidth="1"/>
    <col min="8962" max="8962" width="11" customWidth="1"/>
    <col min="9217" max="9217" width="83.5546875" customWidth="1"/>
    <col min="9218" max="9218" width="11" customWidth="1"/>
    <col min="9473" max="9473" width="83.5546875" customWidth="1"/>
    <col min="9474" max="9474" width="11" customWidth="1"/>
    <col min="9729" max="9729" width="83.5546875" customWidth="1"/>
    <col min="9730" max="9730" width="11" customWidth="1"/>
    <col min="9985" max="9985" width="83.5546875" customWidth="1"/>
    <col min="9986" max="9986" width="11" customWidth="1"/>
    <col min="10241" max="10241" width="83.5546875" customWidth="1"/>
    <col min="10242" max="10242" width="11" customWidth="1"/>
    <col min="10497" max="10497" width="83.5546875" customWidth="1"/>
    <col min="10498" max="10498" width="11" customWidth="1"/>
    <col min="10753" max="10753" width="83.5546875" customWidth="1"/>
    <col min="10754" max="10754" width="11" customWidth="1"/>
    <col min="11009" max="11009" width="83.5546875" customWidth="1"/>
    <col min="11010" max="11010" width="11" customWidth="1"/>
    <col min="11265" max="11265" width="83.5546875" customWidth="1"/>
    <col min="11266" max="11266" width="11" customWidth="1"/>
    <col min="11521" max="11521" width="83.5546875" customWidth="1"/>
    <col min="11522" max="11522" width="11" customWidth="1"/>
    <col min="11777" max="11777" width="83.5546875" customWidth="1"/>
    <col min="11778" max="11778" width="11" customWidth="1"/>
    <col min="12033" max="12033" width="83.5546875" customWidth="1"/>
    <col min="12034" max="12034" width="11" customWidth="1"/>
    <col min="12289" max="12289" width="83.5546875" customWidth="1"/>
    <col min="12290" max="12290" width="11" customWidth="1"/>
    <col min="12545" max="12545" width="83.5546875" customWidth="1"/>
    <col min="12546" max="12546" width="11" customWidth="1"/>
    <col min="12801" max="12801" width="83.5546875" customWidth="1"/>
    <col min="12802" max="12802" width="11" customWidth="1"/>
    <col min="13057" max="13057" width="83.5546875" customWidth="1"/>
    <col min="13058" max="13058" width="11" customWidth="1"/>
    <col min="13313" max="13313" width="83.5546875" customWidth="1"/>
    <col min="13314" max="13314" width="11" customWidth="1"/>
    <col min="13569" max="13569" width="83.5546875" customWidth="1"/>
    <col min="13570" max="13570" width="11" customWidth="1"/>
    <col min="13825" max="13825" width="83.5546875" customWidth="1"/>
    <col min="13826" max="13826" width="11" customWidth="1"/>
    <col min="14081" max="14081" width="83.5546875" customWidth="1"/>
    <col min="14082" max="14082" width="11" customWidth="1"/>
    <col min="14337" max="14337" width="83.5546875" customWidth="1"/>
    <col min="14338" max="14338" width="11" customWidth="1"/>
    <col min="14593" max="14593" width="83.5546875" customWidth="1"/>
    <col min="14594" max="14594" width="11" customWidth="1"/>
    <col min="14849" max="14849" width="83.5546875" customWidth="1"/>
    <col min="14850" max="14850" width="11" customWidth="1"/>
    <col min="15105" max="15105" width="83.5546875" customWidth="1"/>
    <col min="15106" max="15106" width="11" customWidth="1"/>
    <col min="15361" max="15361" width="83.5546875" customWidth="1"/>
    <col min="15362" max="15362" width="11" customWidth="1"/>
    <col min="15617" max="15617" width="83.5546875" customWidth="1"/>
    <col min="15618" max="15618" width="11" customWidth="1"/>
    <col min="15873" max="15873" width="83.5546875" customWidth="1"/>
    <col min="15874" max="15874" width="11" customWidth="1"/>
    <col min="16129" max="16129" width="83.5546875" customWidth="1"/>
    <col min="16130" max="16130" width="11" customWidth="1"/>
  </cols>
  <sheetData>
    <row r="1" spans="1:69">
      <c r="A1" s="71"/>
      <c r="B1" s="71" t="s">
        <v>51</v>
      </c>
      <c r="C1" s="71"/>
      <c r="D1" s="71" t="s">
        <v>52</v>
      </c>
      <c r="E1" s="71"/>
      <c r="F1" s="71" t="s">
        <v>53</v>
      </c>
      <c r="G1" s="71"/>
      <c r="H1" s="71" t="s">
        <v>54</v>
      </c>
      <c r="I1" s="71"/>
      <c r="J1" s="71" t="s">
        <v>55</v>
      </c>
      <c r="K1" s="71"/>
      <c r="L1" s="71" t="s">
        <v>56</v>
      </c>
      <c r="M1" s="71"/>
      <c r="N1" s="71" t="s">
        <v>57</v>
      </c>
      <c r="O1" s="71"/>
      <c r="P1" s="71" t="s">
        <v>58</v>
      </c>
      <c r="Q1" s="71"/>
      <c r="R1" s="71" t="s">
        <v>59</v>
      </c>
      <c r="S1" s="71"/>
      <c r="T1" s="71" t="s">
        <v>60</v>
      </c>
      <c r="U1" s="71"/>
      <c r="V1" s="71" t="s">
        <v>61</v>
      </c>
      <c r="W1" s="71"/>
      <c r="X1" s="71" t="s">
        <v>62</v>
      </c>
      <c r="Y1" s="71"/>
      <c r="Z1" s="71" t="s">
        <v>63</v>
      </c>
      <c r="AA1" s="71"/>
      <c r="AB1" s="71" t="s">
        <v>64</v>
      </c>
      <c r="AC1" s="71"/>
      <c r="AD1" s="71" t="s">
        <v>65</v>
      </c>
      <c r="AE1" s="71"/>
      <c r="AF1" s="71" t="s">
        <v>66</v>
      </c>
      <c r="AG1" s="71"/>
      <c r="AH1" s="71" t="s">
        <v>67</v>
      </c>
      <c r="AI1" s="71"/>
      <c r="AJ1" s="71" t="s">
        <v>68</v>
      </c>
      <c r="AK1" s="71"/>
      <c r="AL1" s="71" t="s">
        <v>69</v>
      </c>
      <c r="AM1" s="71"/>
      <c r="AN1" s="71" t="s">
        <v>70</v>
      </c>
      <c r="AO1" s="71"/>
      <c r="AP1" s="71" t="s">
        <v>71</v>
      </c>
      <c r="AQ1" s="71"/>
      <c r="AR1" s="71" t="s">
        <v>72</v>
      </c>
      <c r="AS1" s="71"/>
      <c r="AT1" s="71" t="s">
        <v>73</v>
      </c>
      <c r="AU1" s="71"/>
      <c r="AV1" s="71" t="s">
        <v>74</v>
      </c>
      <c r="AW1" s="71"/>
      <c r="AX1" s="71" t="s">
        <v>75</v>
      </c>
      <c r="AY1" s="71"/>
      <c r="AZ1" s="71" t="s">
        <v>76</v>
      </c>
      <c r="BA1" s="71"/>
      <c r="BB1" s="71" t="s">
        <v>77</v>
      </c>
      <c r="BC1" s="71"/>
      <c r="BD1" s="71" t="s">
        <v>78</v>
      </c>
      <c r="BE1" s="71"/>
      <c r="BF1" s="71" t="s">
        <v>79</v>
      </c>
      <c r="BG1" s="71"/>
      <c r="BH1" s="71" t="s">
        <v>80</v>
      </c>
      <c r="BI1" s="71"/>
      <c r="BJ1" s="71" t="s">
        <v>81</v>
      </c>
      <c r="BK1" s="71"/>
      <c r="BL1" s="71" t="s">
        <v>82</v>
      </c>
      <c r="BM1" s="71"/>
      <c r="BN1" s="71" t="s">
        <v>305</v>
      </c>
      <c r="BO1" s="71"/>
      <c r="BP1" s="71"/>
      <c r="BQ1" s="71"/>
    </row>
    <row r="2" spans="1:69">
      <c r="A2" s="71"/>
      <c r="B2" s="71" t="s">
        <v>83</v>
      </c>
      <c r="C2" s="71" t="s">
        <v>84</v>
      </c>
      <c r="D2" s="71" t="s">
        <v>83</v>
      </c>
      <c r="E2" s="71" t="s">
        <v>84</v>
      </c>
      <c r="F2" s="71" t="s">
        <v>83</v>
      </c>
      <c r="G2" s="71" t="s">
        <v>84</v>
      </c>
      <c r="H2" s="71" t="s">
        <v>83</v>
      </c>
      <c r="I2" s="71" t="s">
        <v>84</v>
      </c>
      <c r="J2" s="71" t="s">
        <v>83</v>
      </c>
      <c r="K2" s="71" t="s">
        <v>84</v>
      </c>
      <c r="L2" s="71" t="s">
        <v>83</v>
      </c>
      <c r="M2" s="71" t="s">
        <v>84</v>
      </c>
      <c r="N2" s="71" t="s">
        <v>83</v>
      </c>
      <c r="O2" s="71" t="s">
        <v>84</v>
      </c>
      <c r="P2" s="71" t="s">
        <v>83</v>
      </c>
      <c r="Q2" s="71" t="s">
        <v>84</v>
      </c>
      <c r="R2" s="71" t="s">
        <v>83</v>
      </c>
      <c r="S2" s="71" t="s">
        <v>84</v>
      </c>
      <c r="T2" s="71" t="s">
        <v>83</v>
      </c>
      <c r="U2" s="71" t="s">
        <v>84</v>
      </c>
      <c r="V2" s="71" t="s">
        <v>83</v>
      </c>
      <c r="W2" s="71" t="s">
        <v>84</v>
      </c>
      <c r="X2" s="71" t="s">
        <v>83</v>
      </c>
      <c r="Y2" s="71" t="s">
        <v>84</v>
      </c>
      <c r="Z2" s="71" t="s">
        <v>83</v>
      </c>
      <c r="AA2" s="71" t="s">
        <v>84</v>
      </c>
      <c r="AB2" s="71" t="s">
        <v>83</v>
      </c>
      <c r="AC2" s="71" t="s">
        <v>84</v>
      </c>
      <c r="AD2" s="71" t="s">
        <v>83</v>
      </c>
      <c r="AE2" s="71" t="s">
        <v>84</v>
      </c>
      <c r="AF2" s="71" t="s">
        <v>83</v>
      </c>
      <c r="AG2" s="71" t="s">
        <v>84</v>
      </c>
      <c r="AH2" s="71" t="s">
        <v>83</v>
      </c>
      <c r="AI2" s="71" t="s">
        <v>84</v>
      </c>
      <c r="AJ2" s="71" t="s">
        <v>83</v>
      </c>
      <c r="AK2" s="71" t="s">
        <v>84</v>
      </c>
      <c r="AL2" s="71" t="s">
        <v>83</v>
      </c>
      <c r="AM2" s="71" t="s">
        <v>84</v>
      </c>
      <c r="AN2" s="71" t="s">
        <v>83</v>
      </c>
      <c r="AO2" s="71" t="s">
        <v>84</v>
      </c>
      <c r="AP2" s="71" t="s">
        <v>83</v>
      </c>
      <c r="AQ2" s="71" t="s">
        <v>84</v>
      </c>
      <c r="AR2" s="71" t="s">
        <v>83</v>
      </c>
      <c r="AS2" s="71" t="s">
        <v>84</v>
      </c>
      <c r="AT2" s="71" t="s">
        <v>83</v>
      </c>
      <c r="AU2" s="71" t="s">
        <v>84</v>
      </c>
      <c r="AV2" s="71" t="s">
        <v>83</v>
      </c>
      <c r="AW2" s="71" t="s">
        <v>84</v>
      </c>
      <c r="AX2" s="71" t="s">
        <v>83</v>
      </c>
      <c r="AY2" s="71" t="s">
        <v>84</v>
      </c>
      <c r="AZ2" s="71" t="s">
        <v>83</v>
      </c>
      <c r="BA2" s="71" t="s">
        <v>84</v>
      </c>
      <c r="BB2" s="71" t="s">
        <v>83</v>
      </c>
      <c r="BC2" s="71" t="s">
        <v>84</v>
      </c>
      <c r="BD2" s="71" t="s">
        <v>83</v>
      </c>
      <c r="BE2" s="71" t="s">
        <v>84</v>
      </c>
      <c r="BF2" s="71" t="s">
        <v>83</v>
      </c>
      <c r="BG2" s="71" t="s">
        <v>84</v>
      </c>
      <c r="BH2" s="71" t="s">
        <v>83</v>
      </c>
      <c r="BI2" s="71" t="s">
        <v>84</v>
      </c>
      <c r="BJ2" s="71" t="s">
        <v>83</v>
      </c>
      <c r="BK2" s="71" t="s">
        <v>84</v>
      </c>
      <c r="BL2" s="71" t="s">
        <v>83</v>
      </c>
      <c r="BM2" s="71" t="s">
        <v>84</v>
      </c>
      <c r="BN2" s="71" t="s">
        <v>83</v>
      </c>
      <c r="BO2" s="71" t="s">
        <v>84</v>
      </c>
      <c r="BP2" s="72" t="s">
        <v>83</v>
      </c>
      <c r="BQ2" s="72" t="s">
        <v>84</v>
      </c>
    </row>
    <row r="3" spans="1:69">
      <c r="A3" s="84" t="s">
        <v>0</v>
      </c>
      <c r="B3" s="11">
        <v>201</v>
      </c>
      <c r="C3" s="11">
        <v>1422.1</v>
      </c>
      <c r="D3" s="11">
        <v>513</v>
      </c>
      <c r="E3" s="11">
        <v>3668.24</v>
      </c>
      <c r="F3" s="11">
        <v>590</v>
      </c>
      <c r="G3" s="11">
        <v>4058.85</v>
      </c>
      <c r="H3" s="11">
        <v>551</v>
      </c>
      <c r="I3" s="11">
        <v>3955.06</v>
      </c>
      <c r="J3" s="11">
        <v>735</v>
      </c>
      <c r="K3" s="11">
        <v>5532.64</v>
      </c>
      <c r="L3" s="11">
        <v>660</v>
      </c>
      <c r="M3" s="11">
        <v>5180.53</v>
      </c>
      <c r="N3" s="11">
        <v>754</v>
      </c>
      <c r="O3" s="11">
        <v>5641.52</v>
      </c>
      <c r="P3" s="11">
        <v>915</v>
      </c>
      <c r="Q3" s="11">
        <v>6614.5</v>
      </c>
      <c r="R3" s="11">
        <v>871</v>
      </c>
      <c r="S3" s="11">
        <v>6211.32</v>
      </c>
      <c r="T3" s="11">
        <v>973</v>
      </c>
      <c r="U3" s="11">
        <v>7026.89</v>
      </c>
      <c r="V3" s="11">
        <v>1043</v>
      </c>
      <c r="W3" s="11">
        <v>7565.66</v>
      </c>
      <c r="X3" s="11">
        <v>984</v>
      </c>
      <c r="Y3" s="11">
        <v>7086.76</v>
      </c>
      <c r="Z3" s="11">
        <v>993</v>
      </c>
      <c r="AA3" s="11">
        <v>7228.73</v>
      </c>
      <c r="AB3" s="11">
        <v>1193</v>
      </c>
      <c r="AC3" s="11">
        <v>8719.94</v>
      </c>
      <c r="AD3" s="11">
        <v>1132</v>
      </c>
      <c r="AE3" s="11">
        <v>8122.34</v>
      </c>
      <c r="AF3" s="11">
        <v>1050</v>
      </c>
      <c r="AG3" s="11">
        <v>7529.16</v>
      </c>
      <c r="AH3" s="11">
        <v>1148</v>
      </c>
      <c r="AI3" s="11">
        <v>8534.7099999999991</v>
      </c>
      <c r="AJ3" s="11">
        <v>1220</v>
      </c>
      <c r="AK3" s="11">
        <v>9222.7800000000007</v>
      </c>
      <c r="AL3" s="11">
        <v>952</v>
      </c>
      <c r="AM3" s="11">
        <v>7190.76</v>
      </c>
      <c r="AN3" s="11">
        <v>1437</v>
      </c>
      <c r="AO3" s="11">
        <v>10720.02</v>
      </c>
      <c r="AP3" s="11">
        <v>1312</v>
      </c>
      <c r="AQ3" s="11">
        <v>9953.1</v>
      </c>
      <c r="AR3" s="11">
        <v>1313</v>
      </c>
      <c r="AS3" s="11">
        <v>9843.92</v>
      </c>
      <c r="AT3" s="11">
        <v>1375</v>
      </c>
      <c r="AU3" s="11">
        <v>10254.66</v>
      </c>
      <c r="AV3" s="11">
        <v>1239</v>
      </c>
      <c r="AW3" s="11">
        <v>9242.7999999999993</v>
      </c>
      <c r="AX3" s="11">
        <v>1218</v>
      </c>
      <c r="AY3" s="11">
        <v>9222.6</v>
      </c>
      <c r="AZ3" s="11">
        <v>1291</v>
      </c>
      <c r="BA3" s="11">
        <v>9587.32</v>
      </c>
      <c r="BB3" s="11">
        <v>1214</v>
      </c>
      <c r="BC3" s="11">
        <v>8947.08</v>
      </c>
      <c r="BD3" s="11">
        <v>1335</v>
      </c>
      <c r="BE3" s="11">
        <v>9921.86</v>
      </c>
      <c r="BF3" s="11">
        <v>1349</v>
      </c>
      <c r="BG3" s="11">
        <v>10039.24</v>
      </c>
      <c r="BH3" s="11">
        <v>1117</v>
      </c>
      <c r="BI3" s="11">
        <v>9658.09</v>
      </c>
      <c r="BJ3" s="11">
        <v>1339</v>
      </c>
      <c r="BK3" s="11">
        <v>9997.14</v>
      </c>
      <c r="BL3" s="11">
        <v>1228</v>
      </c>
      <c r="BM3" s="11">
        <v>10815.38</v>
      </c>
      <c r="BN3" s="11">
        <v>64</v>
      </c>
      <c r="BO3" s="11">
        <v>568.62</v>
      </c>
      <c r="BP3" s="74">
        <v>33309</v>
      </c>
      <c r="BQ3" s="74">
        <v>249284.32</v>
      </c>
    </row>
    <row r="4" spans="1:69">
      <c r="A4" s="84" t="s">
        <v>85</v>
      </c>
      <c r="B4" s="11">
        <v>201</v>
      </c>
      <c r="C4" s="11">
        <v>1422.1</v>
      </c>
      <c r="D4" s="11">
        <v>513</v>
      </c>
      <c r="E4" s="11">
        <v>3668.24</v>
      </c>
      <c r="F4" s="11">
        <v>590</v>
      </c>
      <c r="G4" s="11">
        <v>4058.85</v>
      </c>
      <c r="H4" s="11">
        <v>551</v>
      </c>
      <c r="I4" s="11">
        <v>3955.06</v>
      </c>
      <c r="J4" s="11">
        <v>735</v>
      </c>
      <c r="K4" s="11">
        <v>5532.64</v>
      </c>
      <c r="L4" s="11">
        <v>660</v>
      </c>
      <c r="M4" s="11">
        <v>5180.53</v>
      </c>
      <c r="N4" s="11">
        <v>754</v>
      </c>
      <c r="O4" s="11">
        <v>5641.52</v>
      </c>
      <c r="P4" s="11">
        <v>915</v>
      </c>
      <c r="Q4" s="11">
        <v>6614.5</v>
      </c>
      <c r="R4" s="11">
        <v>871</v>
      </c>
      <c r="S4" s="11">
        <v>6211.32</v>
      </c>
      <c r="T4" s="11">
        <v>975</v>
      </c>
      <c r="U4" s="11">
        <v>7028.49</v>
      </c>
      <c r="V4" s="11">
        <v>1043</v>
      </c>
      <c r="W4" s="11">
        <v>7565.66</v>
      </c>
      <c r="X4" s="11">
        <v>984</v>
      </c>
      <c r="Y4" s="11">
        <v>7086.76</v>
      </c>
      <c r="Z4" s="11">
        <v>993</v>
      </c>
      <c r="AA4" s="11">
        <v>7228.73</v>
      </c>
      <c r="AB4" s="11">
        <v>1193</v>
      </c>
      <c r="AC4" s="11">
        <v>8719.94</v>
      </c>
      <c r="AD4" s="11">
        <v>1132</v>
      </c>
      <c r="AE4" s="11">
        <v>8122.34</v>
      </c>
      <c r="AF4" s="11">
        <v>1050</v>
      </c>
      <c r="AG4" s="11">
        <v>7529.16</v>
      </c>
      <c r="AH4" s="11">
        <v>1148</v>
      </c>
      <c r="AI4" s="11">
        <v>8534.7099999999991</v>
      </c>
      <c r="AJ4" s="11">
        <v>1220</v>
      </c>
      <c r="AK4" s="11">
        <v>9222.7800000000007</v>
      </c>
      <c r="AL4" s="11">
        <v>952</v>
      </c>
      <c r="AM4" s="11">
        <v>7190.76</v>
      </c>
      <c r="AN4" s="11">
        <v>1437</v>
      </c>
      <c r="AO4" s="11">
        <v>10720.02</v>
      </c>
      <c r="AP4" s="11">
        <v>1312</v>
      </c>
      <c r="AQ4" s="11">
        <v>9953.1</v>
      </c>
      <c r="AR4" s="11">
        <v>1313</v>
      </c>
      <c r="AS4" s="11">
        <v>9843.92</v>
      </c>
      <c r="AT4" s="11">
        <v>1375</v>
      </c>
      <c r="AU4" s="11">
        <v>10254.66</v>
      </c>
      <c r="AV4" s="11">
        <v>1239</v>
      </c>
      <c r="AW4" s="11">
        <v>9242.7999999999993</v>
      </c>
      <c r="AX4" s="11">
        <v>1218</v>
      </c>
      <c r="AY4" s="11">
        <v>9222.6</v>
      </c>
      <c r="AZ4" s="11">
        <v>1291</v>
      </c>
      <c r="BA4" s="11">
        <v>9587.32</v>
      </c>
      <c r="BB4" s="11">
        <v>1214</v>
      </c>
      <c r="BC4" s="11">
        <v>8947.08</v>
      </c>
      <c r="BD4" s="11">
        <v>1335</v>
      </c>
      <c r="BE4" s="11">
        <v>9921.86</v>
      </c>
      <c r="BF4" s="11">
        <v>1349</v>
      </c>
      <c r="BG4" s="11">
        <v>10039.24</v>
      </c>
      <c r="BH4" s="11">
        <v>1117</v>
      </c>
      <c r="BI4" s="11">
        <v>9658.09</v>
      </c>
      <c r="BJ4" s="11">
        <v>1339</v>
      </c>
      <c r="BK4" s="11">
        <v>9997.14</v>
      </c>
      <c r="BL4" s="11">
        <v>1228</v>
      </c>
      <c r="BM4" s="11">
        <v>10815.38</v>
      </c>
      <c r="BN4" s="11">
        <v>64</v>
      </c>
      <c r="BO4" s="11">
        <v>568.62</v>
      </c>
      <c r="BP4" s="74">
        <v>33311</v>
      </c>
      <c r="BQ4" s="74">
        <v>249285.92</v>
      </c>
    </row>
    <row r="5" spans="1:69">
      <c r="A5" s="84" t="s">
        <v>117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>
        <v>2</v>
      </c>
      <c r="AQ5" s="11">
        <v>14</v>
      </c>
      <c r="AR5" s="11">
        <v>4</v>
      </c>
      <c r="AS5" s="11">
        <v>15.1</v>
      </c>
      <c r="AT5" s="11"/>
      <c r="AU5" s="11"/>
      <c r="AV5" s="11">
        <v>6</v>
      </c>
      <c r="AW5" s="11">
        <v>39.9</v>
      </c>
      <c r="AX5" s="11">
        <v>4</v>
      </c>
      <c r="AY5" s="11">
        <v>31</v>
      </c>
      <c r="AZ5" s="11">
        <v>6</v>
      </c>
      <c r="BA5" s="11">
        <v>49</v>
      </c>
      <c r="BB5" s="11">
        <v>19</v>
      </c>
      <c r="BC5" s="11">
        <v>10</v>
      </c>
      <c r="BD5" s="11">
        <v>7</v>
      </c>
      <c r="BE5" s="11">
        <v>7</v>
      </c>
      <c r="BF5" s="11"/>
      <c r="BG5" s="11"/>
      <c r="BH5" s="11">
        <v>1</v>
      </c>
      <c r="BI5" s="11">
        <v>5</v>
      </c>
      <c r="BJ5" s="11">
        <v>28</v>
      </c>
      <c r="BK5" s="11">
        <v>48</v>
      </c>
      <c r="BL5" s="11">
        <v>28</v>
      </c>
      <c r="BM5" s="11">
        <v>72.5</v>
      </c>
      <c r="BN5" s="11"/>
      <c r="BO5" s="11"/>
      <c r="BP5" s="74">
        <v>105</v>
      </c>
      <c r="BQ5" s="74">
        <v>291.5</v>
      </c>
    </row>
    <row r="6" spans="1:69">
      <c r="A6" s="84" t="s">
        <v>115</v>
      </c>
      <c r="B6" s="11">
        <v>109</v>
      </c>
      <c r="C6" s="11">
        <v>925.5</v>
      </c>
      <c r="D6" s="11">
        <v>285</v>
      </c>
      <c r="E6" s="11">
        <v>2404</v>
      </c>
      <c r="F6" s="11">
        <v>310</v>
      </c>
      <c r="G6" s="11">
        <v>2609</v>
      </c>
      <c r="H6" s="11">
        <v>320</v>
      </c>
      <c r="I6" s="11">
        <v>2706</v>
      </c>
      <c r="J6" s="11">
        <v>405</v>
      </c>
      <c r="K6" s="11">
        <v>3418</v>
      </c>
      <c r="L6" s="11">
        <v>339</v>
      </c>
      <c r="M6" s="11">
        <v>2857</v>
      </c>
      <c r="N6" s="11">
        <v>402</v>
      </c>
      <c r="O6" s="11">
        <v>3387</v>
      </c>
      <c r="P6" s="11">
        <v>518</v>
      </c>
      <c r="Q6" s="11">
        <v>4385</v>
      </c>
      <c r="R6" s="11">
        <v>491</v>
      </c>
      <c r="S6" s="11">
        <v>4153</v>
      </c>
      <c r="T6" s="11">
        <v>567</v>
      </c>
      <c r="U6" s="11">
        <v>4795</v>
      </c>
      <c r="V6" s="11">
        <v>603</v>
      </c>
      <c r="W6" s="11">
        <v>5090.5</v>
      </c>
      <c r="X6" s="11">
        <v>599</v>
      </c>
      <c r="Y6" s="11">
        <v>5075.5</v>
      </c>
      <c r="Z6" s="11">
        <v>615</v>
      </c>
      <c r="AA6" s="11">
        <v>5217.5</v>
      </c>
      <c r="AB6" s="11">
        <v>719</v>
      </c>
      <c r="AC6" s="11">
        <v>6063.5</v>
      </c>
      <c r="AD6" s="11">
        <v>675</v>
      </c>
      <c r="AE6" s="11">
        <v>5733.5</v>
      </c>
      <c r="AF6" s="11">
        <v>632</v>
      </c>
      <c r="AG6" s="11">
        <v>5370</v>
      </c>
      <c r="AH6" s="11">
        <v>718</v>
      </c>
      <c r="AI6" s="11">
        <v>6256.8</v>
      </c>
      <c r="AJ6" s="11">
        <v>709</v>
      </c>
      <c r="AK6" s="11">
        <v>6308.4</v>
      </c>
      <c r="AL6" s="11">
        <v>568</v>
      </c>
      <c r="AM6" s="11">
        <v>5038.5</v>
      </c>
      <c r="AN6" s="11">
        <v>828</v>
      </c>
      <c r="AO6" s="11">
        <v>7368.6</v>
      </c>
      <c r="AP6" s="11">
        <v>739</v>
      </c>
      <c r="AQ6" s="11">
        <v>6577.1</v>
      </c>
      <c r="AR6" s="11">
        <v>786</v>
      </c>
      <c r="AS6" s="11">
        <v>6995.4</v>
      </c>
      <c r="AT6" s="11">
        <v>766</v>
      </c>
      <c r="AU6" s="11">
        <v>6812.3</v>
      </c>
      <c r="AV6" s="11">
        <v>732</v>
      </c>
      <c r="AW6" s="11">
        <v>6503.9</v>
      </c>
      <c r="AX6" s="11">
        <v>725</v>
      </c>
      <c r="AY6" s="11">
        <v>6452.5</v>
      </c>
      <c r="AZ6" s="11">
        <v>771</v>
      </c>
      <c r="BA6" s="11">
        <v>6865</v>
      </c>
      <c r="BB6" s="11">
        <v>710</v>
      </c>
      <c r="BC6" s="11">
        <v>6319</v>
      </c>
      <c r="BD6" s="11">
        <v>801</v>
      </c>
      <c r="BE6" s="11">
        <v>7120</v>
      </c>
      <c r="BF6" s="11">
        <v>803</v>
      </c>
      <c r="BG6" s="11">
        <v>7137.8</v>
      </c>
      <c r="BH6" s="11">
        <v>651</v>
      </c>
      <c r="BI6" s="11">
        <v>6423.1</v>
      </c>
      <c r="BJ6" s="11">
        <v>704</v>
      </c>
      <c r="BK6" s="11">
        <v>6967.6</v>
      </c>
      <c r="BL6" s="11">
        <v>689</v>
      </c>
      <c r="BM6" s="11">
        <v>6800.3</v>
      </c>
      <c r="BN6" s="11">
        <v>38</v>
      </c>
      <c r="BO6" s="11">
        <v>376.2</v>
      </c>
      <c r="BP6" s="74">
        <v>19327</v>
      </c>
      <c r="BQ6" s="74">
        <v>170512.5</v>
      </c>
    </row>
    <row r="7" spans="1:69">
      <c r="A7" s="84" t="s">
        <v>118</v>
      </c>
      <c r="B7" s="11">
        <v>9</v>
      </c>
      <c r="C7" s="11">
        <v>58.5</v>
      </c>
      <c r="D7" s="11">
        <v>36</v>
      </c>
      <c r="E7" s="11">
        <v>234</v>
      </c>
      <c r="F7" s="11">
        <v>57</v>
      </c>
      <c r="G7" s="11">
        <v>293.5</v>
      </c>
      <c r="H7" s="11">
        <v>42</v>
      </c>
      <c r="I7" s="11">
        <v>273</v>
      </c>
      <c r="J7" s="11">
        <v>49</v>
      </c>
      <c r="K7" s="11">
        <v>318.5</v>
      </c>
      <c r="L7" s="11">
        <v>63</v>
      </c>
      <c r="M7" s="11">
        <v>409.5</v>
      </c>
      <c r="N7" s="11">
        <v>54</v>
      </c>
      <c r="O7" s="11">
        <v>351</v>
      </c>
      <c r="P7" s="11">
        <v>72</v>
      </c>
      <c r="Q7" s="11">
        <v>468</v>
      </c>
      <c r="R7" s="11">
        <v>65</v>
      </c>
      <c r="S7" s="11">
        <v>422.5</v>
      </c>
      <c r="T7" s="11">
        <v>88</v>
      </c>
      <c r="U7" s="11">
        <v>572</v>
      </c>
      <c r="V7" s="11">
        <v>87</v>
      </c>
      <c r="W7" s="11">
        <v>565.5</v>
      </c>
      <c r="X7" s="11">
        <v>79</v>
      </c>
      <c r="Y7" s="11">
        <v>513.5</v>
      </c>
      <c r="Z7" s="11">
        <v>68</v>
      </c>
      <c r="AA7" s="11">
        <v>442</v>
      </c>
      <c r="AB7" s="11">
        <v>80</v>
      </c>
      <c r="AC7" s="11">
        <v>520</v>
      </c>
      <c r="AD7" s="11">
        <v>85</v>
      </c>
      <c r="AE7" s="11">
        <v>552.5</v>
      </c>
      <c r="AF7" s="11">
        <v>77</v>
      </c>
      <c r="AG7" s="11">
        <v>500.5</v>
      </c>
      <c r="AH7" s="11">
        <v>67</v>
      </c>
      <c r="AI7" s="11">
        <v>435.5</v>
      </c>
      <c r="AJ7" s="11">
        <v>81</v>
      </c>
      <c r="AK7" s="11">
        <v>558.9</v>
      </c>
      <c r="AL7" s="11">
        <v>73</v>
      </c>
      <c r="AM7" s="11">
        <v>503.7</v>
      </c>
      <c r="AN7" s="11">
        <v>81</v>
      </c>
      <c r="AO7" s="11">
        <v>558.9</v>
      </c>
      <c r="AP7" s="11">
        <v>98</v>
      </c>
      <c r="AQ7" s="11">
        <v>676.2</v>
      </c>
      <c r="AR7" s="11">
        <v>85</v>
      </c>
      <c r="AS7" s="11">
        <v>579.6</v>
      </c>
      <c r="AT7" s="11">
        <v>96</v>
      </c>
      <c r="AU7" s="11">
        <v>662</v>
      </c>
      <c r="AV7" s="11">
        <v>73</v>
      </c>
      <c r="AW7" s="11">
        <v>503.7</v>
      </c>
      <c r="AX7" s="11">
        <v>63</v>
      </c>
      <c r="AY7" s="11">
        <v>434.7</v>
      </c>
      <c r="AZ7" s="11">
        <v>68</v>
      </c>
      <c r="BA7" s="11">
        <v>469.2</v>
      </c>
      <c r="BB7" s="11">
        <v>74</v>
      </c>
      <c r="BC7" s="11">
        <v>510.6</v>
      </c>
      <c r="BD7" s="11">
        <v>102</v>
      </c>
      <c r="BE7" s="11">
        <v>696.9</v>
      </c>
      <c r="BF7" s="11">
        <v>79</v>
      </c>
      <c r="BG7" s="11">
        <v>545.1</v>
      </c>
      <c r="BH7" s="11">
        <v>87</v>
      </c>
      <c r="BI7" s="11">
        <v>687.3</v>
      </c>
      <c r="BJ7" s="11">
        <v>68</v>
      </c>
      <c r="BK7" s="11">
        <v>537.20000000000005</v>
      </c>
      <c r="BL7" s="11">
        <v>77</v>
      </c>
      <c r="BM7" s="11">
        <v>608.29999999999995</v>
      </c>
      <c r="BN7" s="11">
        <v>7</v>
      </c>
      <c r="BO7" s="11">
        <v>55.3</v>
      </c>
      <c r="BP7" s="74">
        <v>2290</v>
      </c>
      <c r="BQ7" s="74">
        <v>15517.6</v>
      </c>
    </row>
    <row r="8" spans="1:69">
      <c r="A8" s="84" t="s">
        <v>119</v>
      </c>
      <c r="B8" s="11">
        <v>27</v>
      </c>
      <c r="C8" s="11">
        <v>175.5</v>
      </c>
      <c r="D8" s="11">
        <v>42</v>
      </c>
      <c r="E8" s="11">
        <v>273</v>
      </c>
      <c r="F8" s="11">
        <v>48</v>
      </c>
      <c r="G8" s="11">
        <v>312</v>
      </c>
      <c r="H8" s="11">
        <v>55</v>
      </c>
      <c r="I8" s="11">
        <v>357.5</v>
      </c>
      <c r="J8" s="11">
        <v>68</v>
      </c>
      <c r="K8" s="11">
        <v>442</v>
      </c>
      <c r="L8" s="11">
        <v>60</v>
      </c>
      <c r="M8" s="11">
        <v>390</v>
      </c>
      <c r="N8" s="11">
        <v>85</v>
      </c>
      <c r="O8" s="11">
        <v>548.4</v>
      </c>
      <c r="P8" s="11">
        <v>82</v>
      </c>
      <c r="Q8" s="11">
        <v>531.4</v>
      </c>
      <c r="R8" s="11">
        <v>83</v>
      </c>
      <c r="S8" s="11">
        <v>539.5</v>
      </c>
      <c r="T8" s="11">
        <v>88</v>
      </c>
      <c r="U8" s="11">
        <v>572</v>
      </c>
      <c r="V8" s="11">
        <v>125</v>
      </c>
      <c r="W8" s="11">
        <v>812.5</v>
      </c>
      <c r="X8" s="11">
        <v>72</v>
      </c>
      <c r="Y8" s="11">
        <v>468</v>
      </c>
      <c r="Z8" s="11">
        <v>70</v>
      </c>
      <c r="AA8" s="11">
        <v>455</v>
      </c>
      <c r="AB8" s="11">
        <v>113</v>
      </c>
      <c r="AC8" s="11">
        <v>734.5</v>
      </c>
      <c r="AD8" s="11">
        <v>90</v>
      </c>
      <c r="AE8" s="11">
        <v>585</v>
      </c>
      <c r="AF8" s="11">
        <v>90</v>
      </c>
      <c r="AG8" s="11">
        <v>585</v>
      </c>
      <c r="AH8" s="11">
        <v>93</v>
      </c>
      <c r="AI8" s="11">
        <v>604.5</v>
      </c>
      <c r="AJ8" s="11">
        <v>113</v>
      </c>
      <c r="AK8" s="11">
        <v>779.7</v>
      </c>
      <c r="AL8" s="11">
        <v>65</v>
      </c>
      <c r="AM8" s="11">
        <v>441.6</v>
      </c>
      <c r="AN8" s="11">
        <v>111</v>
      </c>
      <c r="AO8" s="11">
        <v>759</v>
      </c>
      <c r="AP8" s="11">
        <v>125</v>
      </c>
      <c r="AQ8" s="11">
        <v>862.5</v>
      </c>
      <c r="AR8" s="11">
        <v>103</v>
      </c>
      <c r="AS8" s="11">
        <v>703.8</v>
      </c>
      <c r="AT8" s="11">
        <v>131</v>
      </c>
      <c r="AU8" s="11">
        <v>903.9</v>
      </c>
      <c r="AV8" s="11">
        <v>107</v>
      </c>
      <c r="AW8" s="11">
        <v>738.3</v>
      </c>
      <c r="AX8" s="11">
        <v>78</v>
      </c>
      <c r="AY8" s="11">
        <v>538.20000000000005</v>
      </c>
      <c r="AZ8" s="11">
        <v>93</v>
      </c>
      <c r="BA8" s="11">
        <v>627.9</v>
      </c>
      <c r="BB8" s="11">
        <v>76</v>
      </c>
      <c r="BC8" s="11">
        <v>524.4</v>
      </c>
      <c r="BD8" s="11">
        <v>82</v>
      </c>
      <c r="BE8" s="11">
        <v>555</v>
      </c>
      <c r="BF8" s="11">
        <v>98</v>
      </c>
      <c r="BG8" s="11">
        <v>662.4</v>
      </c>
      <c r="BH8" s="11">
        <v>82</v>
      </c>
      <c r="BI8" s="11">
        <v>616.20000000000005</v>
      </c>
      <c r="BJ8" s="11">
        <v>91</v>
      </c>
      <c r="BK8" s="11">
        <v>711</v>
      </c>
      <c r="BL8" s="11">
        <v>90</v>
      </c>
      <c r="BM8" s="11">
        <v>711</v>
      </c>
      <c r="BN8" s="11">
        <v>3</v>
      </c>
      <c r="BO8" s="11">
        <v>23.7</v>
      </c>
      <c r="BP8" s="74">
        <v>2739</v>
      </c>
      <c r="BQ8" s="74">
        <v>18544.400000000001</v>
      </c>
    </row>
    <row r="9" spans="1:69">
      <c r="A9" s="84" t="s">
        <v>120</v>
      </c>
      <c r="B9" s="11">
        <v>1</v>
      </c>
      <c r="C9" s="11">
        <v>6.5</v>
      </c>
      <c r="D9" s="11">
        <v>1</v>
      </c>
      <c r="E9" s="11">
        <v>6.5</v>
      </c>
      <c r="F9" s="11">
        <v>3</v>
      </c>
      <c r="G9" s="11">
        <v>19.5</v>
      </c>
      <c r="H9" s="11">
        <v>1</v>
      </c>
      <c r="I9" s="11">
        <v>6.5</v>
      </c>
      <c r="J9" s="11">
        <v>5</v>
      </c>
      <c r="K9" s="11">
        <v>32.5</v>
      </c>
      <c r="L9" s="11"/>
      <c r="M9" s="11"/>
      <c r="N9" s="11">
        <v>2</v>
      </c>
      <c r="O9" s="11">
        <v>13</v>
      </c>
      <c r="P9" s="11">
        <v>2</v>
      </c>
      <c r="Q9" s="11">
        <v>13</v>
      </c>
      <c r="R9" s="11">
        <v>1</v>
      </c>
      <c r="S9" s="11">
        <v>6.5</v>
      </c>
      <c r="T9" s="11">
        <v>2</v>
      </c>
      <c r="U9" s="11">
        <v>13</v>
      </c>
      <c r="V9" s="11">
        <v>1</v>
      </c>
      <c r="W9" s="11">
        <v>6.5</v>
      </c>
      <c r="X9" s="11"/>
      <c r="Y9" s="11"/>
      <c r="Z9" s="11">
        <v>3</v>
      </c>
      <c r="AA9" s="11">
        <v>19.5</v>
      </c>
      <c r="AB9" s="11">
        <v>4</v>
      </c>
      <c r="AC9" s="11">
        <v>26</v>
      </c>
      <c r="AD9" s="11">
        <v>1</v>
      </c>
      <c r="AE9" s="11">
        <v>6.5</v>
      </c>
      <c r="AF9" s="11">
        <v>1</v>
      </c>
      <c r="AG9" s="11">
        <v>6.5</v>
      </c>
      <c r="AH9" s="11">
        <v>1</v>
      </c>
      <c r="AI9" s="11">
        <v>6.5</v>
      </c>
      <c r="AJ9" s="11">
        <v>2</v>
      </c>
      <c r="AK9" s="11">
        <v>13.8</v>
      </c>
      <c r="AL9" s="11"/>
      <c r="AM9" s="11"/>
      <c r="AN9" s="11">
        <v>1</v>
      </c>
      <c r="AO9" s="11">
        <v>6.9</v>
      </c>
      <c r="AP9" s="11">
        <v>3</v>
      </c>
      <c r="AQ9" s="11">
        <v>20.7</v>
      </c>
      <c r="AR9" s="11">
        <v>3</v>
      </c>
      <c r="AS9" s="11">
        <v>20.7</v>
      </c>
      <c r="AT9" s="11">
        <v>1</v>
      </c>
      <c r="AU9" s="11">
        <v>6.9</v>
      </c>
      <c r="AV9" s="11"/>
      <c r="AW9" s="11"/>
      <c r="AX9" s="11"/>
      <c r="AY9" s="11"/>
      <c r="AZ9" s="11">
        <v>1</v>
      </c>
      <c r="BA9" s="11">
        <v>6.9</v>
      </c>
      <c r="BB9" s="11"/>
      <c r="BC9" s="11"/>
      <c r="BD9" s="11">
        <v>1</v>
      </c>
      <c r="BE9" s="11">
        <v>6.9</v>
      </c>
      <c r="BF9" s="11">
        <v>1</v>
      </c>
      <c r="BG9" s="11">
        <v>0</v>
      </c>
      <c r="BH9" s="11">
        <v>2</v>
      </c>
      <c r="BI9" s="11">
        <v>7.9</v>
      </c>
      <c r="BJ9" s="11">
        <v>1</v>
      </c>
      <c r="BK9" s="11">
        <v>2.5</v>
      </c>
      <c r="BL9" s="11">
        <v>3</v>
      </c>
      <c r="BM9" s="11">
        <v>19.8</v>
      </c>
      <c r="BN9" s="11"/>
      <c r="BO9" s="11"/>
      <c r="BP9" s="74">
        <v>48</v>
      </c>
      <c r="BQ9" s="74">
        <v>301.5</v>
      </c>
    </row>
    <row r="10" spans="1:69">
      <c r="A10" s="84" t="s">
        <v>121</v>
      </c>
      <c r="B10" s="11">
        <v>1</v>
      </c>
      <c r="C10" s="11">
        <v>4.9000000000000004</v>
      </c>
      <c r="D10" s="11">
        <v>3</v>
      </c>
      <c r="E10" s="11">
        <v>14.7</v>
      </c>
      <c r="F10" s="11">
        <v>5</v>
      </c>
      <c r="G10" s="11">
        <v>24.5</v>
      </c>
      <c r="H10" s="11">
        <v>2</v>
      </c>
      <c r="I10" s="11">
        <v>9.8000000000000007</v>
      </c>
      <c r="J10" s="11">
        <v>7</v>
      </c>
      <c r="K10" s="11">
        <v>34.299999999999997</v>
      </c>
      <c r="L10" s="11">
        <v>4</v>
      </c>
      <c r="M10" s="11">
        <v>19.600000000000001</v>
      </c>
      <c r="N10" s="11">
        <v>13</v>
      </c>
      <c r="O10" s="11">
        <v>63.7</v>
      </c>
      <c r="P10" s="11">
        <v>6</v>
      </c>
      <c r="Q10" s="11">
        <v>29.4</v>
      </c>
      <c r="R10" s="11">
        <v>7</v>
      </c>
      <c r="S10" s="11">
        <v>34.299999999999997</v>
      </c>
      <c r="T10" s="11">
        <v>3</v>
      </c>
      <c r="U10" s="11">
        <v>14.7</v>
      </c>
      <c r="V10" s="11">
        <v>3</v>
      </c>
      <c r="W10" s="11">
        <v>14.7</v>
      </c>
      <c r="X10" s="11">
        <v>9</v>
      </c>
      <c r="Y10" s="11">
        <v>44.1</v>
      </c>
      <c r="Z10" s="11">
        <v>5</v>
      </c>
      <c r="AA10" s="11">
        <v>24.5</v>
      </c>
      <c r="AB10" s="11">
        <v>4</v>
      </c>
      <c r="AC10" s="11">
        <v>19.600000000000001</v>
      </c>
      <c r="AD10" s="11">
        <v>5</v>
      </c>
      <c r="AE10" s="11">
        <v>19.600000000000001</v>
      </c>
      <c r="AF10" s="11">
        <v>4</v>
      </c>
      <c r="AG10" s="11">
        <v>19.600000000000001</v>
      </c>
      <c r="AH10" s="11">
        <v>5</v>
      </c>
      <c r="AI10" s="11">
        <v>26.2</v>
      </c>
      <c r="AJ10" s="11">
        <v>4</v>
      </c>
      <c r="AK10" s="11">
        <v>21.2</v>
      </c>
      <c r="AL10" s="11">
        <v>5</v>
      </c>
      <c r="AM10" s="11">
        <v>25.7</v>
      </c>
      <c r="AN10" s="11">
        <v>9</v>
      </c>
      <c r="AO10" s="11">
        <v>48.1</v>
      </c>
      <c r="AP10" s="11">
        <v>11</v>
      </c>
      <c r="AQ10" s="11">
        <v>55</v>
      </c>
      <c r="AR10" s="11">
        <v>9</v>
      </c>
      <c r="AS10" s="11">
        <v>46.7</v>
      </c>
      <c r="AT10" s="11">
        <v>23</v>
      </c>
      <c r="AU10" s="11">
        <v>109.8</v>
      </c>
      <c r="AV10" s="11">
        <v>15</v>
      </c>
      <c r="AW10" s="11">
        <v>75.599999999999994</v>
      </c>
      <c r="AX10" s="11">
        <v>12</v>
      </c>
      <c r="AY10" s="11">
        <v>62.8</v>
      </c>
      <c r="AZ10" s="11">
        <v>15</v>
      </c>
      <c r="BA10" s="11">
        <v>70.599999999999994</v>
      </c>
      <c r="BB10" s="11">
        <v>9</v>
      </c>
      <c r="BC10" s="11">
        <v>44.1</v>
      </c>
      <c r="BD10" s="11">
        <v>5</v>
      </c>
      <c r="BE10" s="11">
        <v>25.5</v>
      </c>
      <c r="BF10" s="11">
        <v>11</v>
      </c>
      <c r="BG10" s="11">
        <v>59</v>
      </c>
      <c r="BH10" s="11">
        <v>17</v>
      </c>
      <c r="BI10" s="11">
        <v>145.30000000000001</v>
      </c>
      <c r="BJ10" s="11">
        <v>26</v>
      </c>
      <c r="BK10" s="11">
        <v>224.4</v>
      </c>
      <c r="BL10" s="11">
        <v>11</v>
      </c>
      <c r="BM10" s="11">
        <v>95.9</v>
      </c>
      <c r="BN10" s="11"/>
      <c r="BO10" s="11"/>
      <c r="BP10" s="74">
        <v>268</v>
      </c>
      <c r="BQ10" s="74">
        <v>1527.9</v>
      </c>
    </row>
    <row r="11" spans="1:69">
      <c r="A11" s="84" t="s">
        <v>116</v>
      </c>
      <c r="B11" s="11">
        <v>44</v>
      </c>
      <c r="C11" s="11">
        <v>215.6</v>
      </c>
      <c r="D11" s="11">
        <v>115</v>
      </c>
      <c r="E11" s="11">
        <v>563.5</v>
      </c>
      <c r="F11" s="11">
        <v>115</v>
      </c>
      <c r="G11" s="11">
        <v>563.5</v>
      </c>
      <c r="H11" s="11">
        <v>88</v>
      </c>
      <c r="I11" s="11">
        <v>431.2</v>
      </c>
      <c r="J11" s="11">
        <v>111</v>
      </c>
      <c r="K11" s="11">
        <v>545</v>
      </c>
      <c r="L11" s="11">
        <v>66</v>
      </c>
      <c r="M11" s="11">
        <v>323.39999999999998</v>
      </c>
      <c r="N11" s="11">
        <v>105</v>
      </c>
      <c r="O11" s="11">
        <v>514.5</v>
      </c>
      <c r="P11" s="11">
        <v>149</v>
      </c>
      <c r="Q11" s="11">
        <v>730.1</v>
      </c>
      <c r="R11" s="11">
        <v>121</v>
      </c>
      <c r="S11" s="11">
        <v>578.20000000000005</v>
      </c>
      <c r="T11" s="11">
        <v>145</v>
      </c>
      <c r="U11" s="11">
        <v>710.5</v>
      </c>
      <c r="V11" s="11">
        <v>149</v>
      </c>
      <c r="W11" s="11">
        <v>730.1</v>
      </c>
      <c r="X11" s="11">
        <v>155</v>
      </c>
      <c r="Y11" s="11">
        <v>759.5</v>
      </c>
      <c r="Z11" s="11">
        <v>155</v>
      </c>
      <c r="AA11" s="11">
        <v>759.5</v>
      </c>
      <c r="AB11" s="11">
        <v>179</v>
      </c>
      <c r="AC11" s="11">
        <v>877.1</v>
      </c>
      <c r="AD11" s="11">
        <v>177</v>
      </c>
      <c r="AE11" s="11">
        <v>867.3</v>
      </c>
      <c r="AF11" s="11">
        <v>120</v>
      </c>
      <c r="AG11" s="11">
        <v>588</v>
      </c>
      <c r="AH11" s="11">
        <v>68</v>
      </c>
      <c r="AI11" s="11">
        <v>333.2</v>
      </c>
      <c r="AJ11" s="11">
        <v>51</v>
      </c>
      <c r="AK11" s="11">
        <v>259.3</v>
      </c>
      <c r="AL11" s="11">
        <v>17</v>
      </c>
      <c r="AM11" s="11">
        <v>90.1</v>
      </c>
      <c r="AN11" s="11">
        <v>28</v>
      </c>
      <c r="AO11" s="11">
        <v>148.4</v>
      </c>
      <c r="AP11" s="11">
        <v>15</v>
      </c>
      <c r="AQ11" s="11">
        <v>79.5</v>
      </c>
      <c r="AR11" s="11">
        <v>11</v>
      </c>
      <c r="AS11" s="11">
        <v>58.3</v>
      </c>
      <c r="AT11" s="11">
        <v>10</v>
      </c>
      <c r="AU11" s="11">
        <v>53</v>
      </c>
      <c r="AV11" s="11">
        <v>11</v>
      </c>
      <c r="AW11" s="11">
        <v>58.3</v>
      </c>
      <c r="AX11" s="11">
        <v>5</v>
      </c>
      <c r="AY11" s="11">
        <v>26.5</v>
      </c>
      <c r="AZ11" s="11">
        <v>6</v>
      </c>
      <c r="BA11" s="11">
        <v>31.8</v>
      </c>
      <c r="BB11" s="11">
        <v>10</v>
      </c>
      <c r="BC11" s="11">
        <v>53</v>
      </c>
      <c r="BD11" s="11">
        <v>15</v>
      </c>
      <c r="BE11" s="11">
        <v>79.5</v>
      </c>
      <c r="BF11" s="11">
        <v>17</v>
      </c>
      <c r="BG11" s="11">
        <v>90.1</v>
      </c>
      <c r="BH11" s="11">
        <v>17</v>
      </c>
      <c r="BI11" s="11">
        <v>117.3</v>
      </c>
      <c r="BJ11" s="11">
        <v>5</v>
      </c>
      <c r="BK11" s="11">
        <v>34.5</v>
      </c>
      <c r="BL11" s="11">
        <v>4</v>
      </c>
      <c r="BM11" s="11">
        <v>27.6</v>
      </c>
      <c r="BN11" s="11"/>
      <c r="BO11" s="11"/>
      <c r="BP11" s="74">
        <v>2284</v>
      </c>
      <c r="BQ11" s="74">
        <v>11297.4</v>
      </c>
    </row>
    <row r="12" spans="1:69">
      <c r="A12" s="118" t="s">
        <v>122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>
        <v>2</v>
      </c>
      <c r="AM12" s="118">
        <v>17</v>
      </c>
      <c r="AN12" s="118">
        <v>6</v>
      </c>
      <c r="AO12" s="118">
        <v>51</v>
      </c>
      <c r="AP12" s="118">
        <v>7</v>
      </c>
      <c r="AQ12" s="118">
        <v>59.5</v>
      </c>
      <c r="AR12" s="118">
        <v>4</v>
      </c>
      <c r="AS12" s="118">
        <v>34</v>
      </c>
      <c r="AT12" s="118">
        <v>2</v>
      </c>
      <c r="AU12" s="118">
        <v>17</v>
      </c>
      <c r="AV12" s="118">
        <v>1</v>
      </c>
      <c r="AW12" s="118">
        <v>8.5</v>
      </c>
      <c r="AX12" s="118">
        <v>1</v>
      </c>
      <c r="AY12" s="118">
        <v>8.5</v>
      </c>
      <c r="AZ12" s="118"/>
      <c r="BA12" s="118"/>
      <c r="BB12" s="118">
        <v>2</v>
      </c>
      <c r="BC12" s="118">
        <v>17</v>
      </c>
      <c r="BD12" s="118"/>
      <c r="BE12" s="118"/>
      <c r="BF12" s="118">
        <v>1</v>
      </c>
      <c r="BG12" s="118">
        <v>8.5</v>
      </c>
      <c r="BH12" s="118">
        <v>3</v>
      </c>
      <c r="BI12" s="118">
        <v>23.7</v>
      </c>
      <c r="BJ12" s="118">
        <v>14</v>
      </c>
      <c r="BK12" s="118">
        <v>110.6</v>
      </c>
      <c r="BL12" s="118">
        <v>19</v>
      </c>
      <c r="BM12" s="118">
        <v>150.1</v>
      </c>
      <c r="BN12" s="118">
        <v>1</v>
      </c>
      <c r="BO12" s="118">
        <v>7.9</v>
      </c>
      <c r="BP12" s="74">
        <v>63</v>
      </c>
      <c r="BQ12" s="74">
        <v>513.29999999999995</v>
      </c>
    </row>
    <row r="13" spans="1:69">
      <c r="A13" s="84" t="s">
        <v>123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>
        <v>4</v>
      </c>
      <c r="BI13" s="11">
        <v>43.6</v>
      </c>
      <c r="BJ13" s="11">
        <v>4</v>
      </c>
      <c r="BK13" s="11">
        <v>43.6</v>
      </c>
      <c r="BL13" s="11"/>
      <c r="BM13" s="11"/>
      <c r="BN13" s="11"/>
      <c r="BO13" s="11"/>
      <c r="BP13" s="74">
        <v>8</v>
      </c>
      <c r="BQ13" s="74">
        <v>87.2</v>
      </c>
    </row>
    <row r="14" spans="1:69">
      <c r="A14" s="84" t="s">
        <v>124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>
        <v>1</v>
      </c>
      <c r="AO14" s="11">
        <v>0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74">
        <v>1</v>
      </c>
      <c r="BQ14" s="74">
        <v>0</v>
      </c>
    </row>
    <row r="15" spans="1:69">
      <c r="A15" s="118" t="s">
        <v>125</v>
      </c>
      <c r="B15" s="118">
        <v>7</v>
      </c>
      <c r="C15" s="118">
        <v>20.3</v>
      </c>
      <c r="D15" s="118">
        <v>11</v>
      </c>
      <c r="E15" s="118">
        <v>31.9</v>
      </c>
      <c r="F15" s="118">
        <v>13</v>
      </c>
      <c r="G15" s="118">
        <v>37.700000000000003</v>
      </c>
      <c r="H15" s="118">
        <v>20</v>
      </c>
      <c r="I15" s="118">
        <v>57.1</v>
      </c>
      <c r="J15" s="118">
        <v>13</v>
      </c>
      <c r="K15" s="118">
        <v>37.700000000000003</v>
      </c>
      <c r="L15" s="118">
        <v>15</v>
      </c>
      <c r="M15" s="118">
        <v>43.5</v>
      </c>
      <c r="N15" s="118">
        <v>19</v>
      </c>
      <c r="O15" s="118">
        <v>55.1</v>
      </c>
      <c r="P15" s="118">
        <v>33</v>
      </c>
      <c r="Q15" s="118">
        <v>95.7</v>
      </c>
      <c r="R15" s="118">
        <v>31</v>
      </c>
      <c r="S15" s="118">
        <v>89.9</v>
      </c>
      <c r="T15" s="118">
        <v>29</v>
      </c>
      <c r="U15" s="118">
        <v>84.1</v>
      </c>
      <c r="V15" s="118">
        <v>19</v>
      </c>
      <c r="W15" s="118">
        <v>55.1</v>
      </c>
      <c r="X15" s="118">
        <v>20</v>
      </c>
      <c r="Y15" s="118">
        <v>58</v>
      </c>
      <c r="Z15" s="118">
        <v>21</v>
      </c>
      <c r="AA15" s="118">
        <v>60.9</v>
      </c>
      <c r="AB15" s="118">
        <v>25</v>
      </c>
      <c r="AC15" s="118">
        <v>72.5</v>
      </c>
      <c r="AD15" s="118">
        <v>26</v>
      </c>
      <c r="AE15" s="118">
        <v>75.400000000000006</v>
      </c>
      <c r="AF15" s="118">
        <v>23</v>
      </c>
      <c r="AG15" s="118">
        <v>66.7</v>
      </c>
      <c r="AH15" s="118">
        <v>25</v>
      </c>
      <c r="AI15" s="118">
        <v>72.5</v>
      </c>
      <c r="AJ15" s="118">
        <v>24</v>
      </c>
      <c r="AK15" s="118">
        <v>81.599999999999994</v>
      </c>
      <c r="AL15" s="118">
        <v>20</v>
      </c>
      <c r="AM15" s="118">
        <v>67.2</v>
      </c>
      <c r="AN15" s="118">
        <v>29</v>
      </c>
      <c r="AO15" s="118">
        <v>99.7</v>
      </c>
      <c r="AP15" s="118">
        <v>21</v>
      </c>
      <c r="AQ15" s="118">
        <v>71.400000000000006</v>
      </c>
      <c r="AR15" s="118">
        <v>26</v>
      </c>
      <c r="AS15" s="118">
        <v>88.4</v>
      </c>
      <c r="AT15" s="118">
        <v>33</v>
      </c>
      <c r="AU15" s="118">
        <v>112.2</v>
      </c>
      <c r="AV15" s="118">
        <v>19</v>
      </c>
      <c r="AW15" s="118">
        <v>64.599999999999994</v>
      </c>
      <c r="AX15" s="118">
        <v>17</v>
      </c>
      <c r="AY15" s="118">
        <v>57.8</v>
      </c>
      <c r="AZ15" s="118">
        <v>14</v>
      </c>
      <c r="BA15" s="118">
        <v>47.6</v>
      </c>
      <c r="BB15" s="118">
        <v>10</v>
      </c>
      <c r="BC15" s="118">
        <v>34</v>
      </c>
      <c r="BD15" s="118">
        <v>16</v>
      </c>
      <c r="BE15" s="118">
        <v>54.4</v>
      </c>
      <c r="BF15" s="118">
        <v>17</v>
      </c>
      <c r="BG15" s="118">
        <v>57.8</v>
      </c>
      <c r="BH15" s="118">
        <v>20</v>
      </c>
      <c r="BI15" s="118">
        <v>86</v>
      </c>
      <c r="BJ15" s="118">
        <v>18</v>
      </c>
      <c r="BK15" s="118">
        <v>68.8</v>
      </c>
      <c r="BL15" s="118">
        <v>8</v>
      </c>
      <c r="BM15" s="118">
        <v>34.4</v>
      </c>
      <c r="BN15" s="118"/>
      <c r="BO15" s="118"/>
      <c r="BP15" s="74">
        <v>642</v>
      </c>
      <c r="BQ15" s="74">
        <v>2040</v>
      </c>
    </row>
    <row r="16" spans="1:69">
      <c r="A16" s="118" t="s">
        <v>126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>
        <v>11</v>
      </c>
      <c r="Q16" s="118">
        <v>49.5</v>
      </c>
      <c r="R16" s="118">
        <v>14</v>
      </c>
      <c r="S16" s="118">
        <v>63</v>
      </c>
      <c r="T16" s="118">
        <v>13</v>
      </c>
      <c r="U16" s="118">
        <v>58.5</v>
      </c>
      <c r="V16" s="118">
        <v>10</v>
      </c>
      <c r="W16" s="118">
        <v>45</v>
      </c>
      <c r="X16" s="118">
        <v>11</v>
      </c>
      <c r="Y16" s="118">
        <v>49.5</v>
      </c>
      <c r="Z16" s="118">
        <v>7</v>
      </c>
      <c r="AA16" s="118">
        <v>31.5</v>
      </c>
      <c r="AB16" s="118">
        <v>10</v>
      </c>
      <c r="AC16" s="118">
        <v>45</v>
      </c>
      <c r="AD16" s="118">
        <v>23</v>
      </c>
      <c r="AE16" s="118">
        <v>103.5</v>
      </c>
      <c r="AF16" s="118">
        <v>59</v>
      </c>
      <c r="AG16" s="118">
        <v>265.5</v>
      </c>
      <c r="AH16" s="118">
        <v>124</v>
      </c>
      <c r="AI16" s="118">
        <v>616.79999999999995</v>
      </c>
      <c r="AJ16" s="118">
        <v>145</v>
      </c>
      <c r="AK16" s="118">
        <v>754.7</v>
      </c>
      <c r="AL16" s="118">
        <v>138</v>
      </c>
      <c r="AM16" s="118">
        <v>637.9</v>
      </c>
      <c r="AN16" s="118">
        <v>112</v>
      </c>
      <c r="AO16" s="118">
        <v>521.20000000000005</v>
      </c>
      <c r="AP16" s="118">
        <v>37</v>
      </c>
      <c r="AQ16" s="118">
        <v>166.5</v>
      </c>
      <c r="AR16" s="118">
        <v>33</v>
      </c>
      <c r="AS16" s="118">
        <v>148.5</v>
      </c>
      <c r="AT16" s="118">
        <v>38</v>
      </c>
      <c r="AU16" s="118">
        <v>171</v>
      </c>
      <c r="AV16" s="118">
        <v>26</v>
      </c>
      <c r="AW16" s="118">
        <v>117</v>
      </c>
      <c r="AX16" s="118">
        <v>12</v>
      </c>
      <c r="AY16" s="118">
        <v>54</v>
      </c>
      <c r="AZ16" s="118">
        <v>25</v>
      </c>
      <c r="BA16" s="118">
        <v>112.5</v>
      </c>
      <c r="BB16" s="118">
        <v>16</v>
      </c>
      <c r="BC16" s="118">
        <v>72</v>
      </c>
      <c r="BD16" s="118">
        <v>11</v>
      </c>
      <c r="BE16" s="118">
        <v>49.5</v>
      </c>
      <c r="BF16" s="118">
        <v>20</v>
      </c>
      <c r="BG16" s="118">
        <v>90</v>
      </c>
      <c r="BH16" s="118">
        <v>60</v>
      </c>
      <c r="BI16" s="118">
        <v>323.5</v>
      </c>
      <c r="BJ16" s="118">
        <v>19</v>
      </c>
      <c r="BK16" s="118">
        <v>102.6</v>
      </c>
      <c r="BL16" s="118">
        <v>28</v>
      </c>
      <c r="BM16" s="118">
        <v>151.19999999999999</v>
      </c>
      <c r="BN16" s="118">
        <v>2</v>
      </c>
      <c r="BO16" s="118">
        <v>10.8</v>
      </c>
      <c r="BP16" s="74">
        <v>1004</v>
      </c>
      <c r="BQ16" s="74">
        <v>4810.7</v>
      </c>
    </row>
    <row r="17" spans="1:69">
      <c r="A17" s="84" t="s">
        <v>127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>
        <v>1</v>
      </c>
      <c r="U17" s="11">
        <v>2.5</v>
      </c>
      <c r="V17" s="11">
        <v>3</v>
      </c>
      <c r="W17" s="11">
        <v>5</v>
      </c>
      <c r="X17" s="11">
        <v>1</v>
      </c>
      <c r="Y17" s="11">
        <v>2.5</v>
      </c>
      <c r="Z17" s="11">
        <v>4</v>
      </c>
      <c r="AA17" s="11">
        <v>10</v>
      </c>
      <c r="AB17" s="11">
        <v>1</v>
      </c>
      <c r="AC17" s="11">
        <v>2.5</v>
      </c>
      <c r="AD17" s="11">
        <v>1</v>
      </c>
      <c r="AE17" s="11">
        <v>2.5</v>
      </c>
      <c r="AF17" s="11">
        <v>3</v>
      </c>
      <c r="AG17" s="11">
        <v>7.5</v>
      </c>
      <c r="AH17" s="11">
        <v>1</v>
      </c>
      <c r="AI17" s="11">
        <v>2.5</v>
      </c>
      <c r="AJ17" s="11">
        <v>3</v>
      </c>
      <c r="AK17" s="11">
        <v>7.5</v>
      </c>
      <c r="AL17" s="11">
        <v>2</v>
      </c>
      <c r="AM17" s="11">
        <v>2.5</v>
      </c>
      <c r="AN17" s="11">
        <v>1</v>
      </c>
      <c r="AO17" s="11">
        <v>2.5</v>
      </c>
      <c r="AP17" s="11">
        <v>4</v>
      </c>
      <c r="AQ17" s="11">
        <v>10</v>
      </c>
      <c r="AR17" s="11">
        <v>4</v>
      </c>
      <c r="AS17" s="11">
        <v>7.5</v>
      </c>
      <c r="AT17" s="11">
        <v>2</v>
      </c>
      <c r="AU17" s="11">
        <v>5</v>
      </c>
      <c r="AV17" s="11"/>
      <c r="AW17" s="11"/>
      <c r="AX17" s="11">
        <v>5</v>
      </c>
      <c r="AY17" s="11">
        <v>12.5</v>
      </c>
      <c r="AZ17" s="11">
        <v>4</v>
      </c>
      <c r="BA17" s="11">
        <v>7.5</v>
      </c>
      <c r="BB17" s="11">
        <v>1</v>
      </c>
      <c r="BC17" s="11">
        <v>2.5</v>
      </c>
      <c r="BD17" s="11"/>
      <c r="BE17" s="11"/>
      <c r="BF17" s="11"/>
      <c r="BG17" s="11"/>
      <c r="BH17" s="11">
        <v>3</v>
      </c>
      <c r="BI17" s="11">
        <v>13.3</v>
      </c>
      <c r="BJ17" s="11">
        <v>3</v>
      </c>
      <c r="BK17" s="11">
        <v>14.7</v>
      </c>
      <c r="BL17" s="11">
        <v>2</v>
      </c>
      <c r="BM17" s="11">
        <v>9.8000000000000007</v>
      </c>
      <c r="BN17" s="11"/>
      <c r="BO17" s="11"/>
      <c r="BP17" s="74">
        <v>49</v>
      </c>
      <c r="BQ17" s="74">
        <v>130.30000000000001</v>
      </c>
    </row>
    <row r="18" spans="1:69">
      <c r="A18" s="84" t="s">
        <v>128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>
        <v>1</v>
      </c>
      <c r="BE18" s="11">
        <v>2</v>
      </c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74">
        <v>1</v>
      </c>
      <c r="BQ18" s="74">
        <v>2</v>
      </c>
    </row>
    <row r="19" spans="1:69">
      <c r="A19" s="84" t="s">
        <v>129</v>
      </c>
      <c r="B19" s="11"/>
      <c r="C19" s="11"/>
      <c r="D19" s="11"/>
      <c r="E19" s="11"/>
      <c r="F19" s="11"/>
      <c r="G19" s="11"/>
      <c r="H19" s="11"/>
      <c r="I19" s="11"/>
      <c r="J19" s="11">
        <v>40</v>
      </c>
      <c r="K19" s="11">
        <v>536</v>
      </c>
      <c r="L19" s="11">
        <v>60</v>
      </c>
      <c r="M19" s="11">
        <v>804</v>
      </c>
      <c r="N19" s="11">
        <v>35</v>
      </c>
      <c r="O19" s="11">
        <v>469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74">
        <v>135</v>
      </c>
      <c r="BQ19" s="74">
        <v>1809</v>
      </c>
    </row>
    <row r="20" spans="1:69">
      <c r="A20" s="118" t="s">
        <v>130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>
        <v>1</v>
      </c>
      <c r="AE20" s="118">
        <v>10</v>
      </c>
      <c r="AF20" s="118"/>
      <c r="AG20" s="118"/>
      <c r="AH20" s="118"/>
      <c r="AI20" s="118"/>
      <c r="AJ20" s="118">
        <v>24</v>
      </c>
      <c r="AK20" s="118">
        <v>240</v>
      </c>
      <c r="AL20" s="118">
        <v>14</v>
      </c>
      <c r="AM20" s="118">
        <v>140</v>
      </c>
      <c r="AN20" s="118">
        <v>35</v>
      </c>
      <c r="AO20" s="118">
        <v>350</v>
      </c>
      <c r="AP20" s="118">
        <v>36</v>
      </c>
      <c r="AQ20" s="118">
        <v>360</v>
      </c>
      <c r="AR20" s="118">
        <v>34</v>
      </c>
      <c r="AS20" s="118">
        <v>340</v>
      </c>
      <c r="AT20" s="118">
        <v>35</v>
      </c>
      <c r="AU20" s="118">
        <v>350</v>
      </c>
      <c r="AV20" s="118">
        <v>31</v>
      </c>
      <c r="AW20" s="118">
        <v>310</v>
      </c>
      <c r="AX20" s="118">
        <v>33</v>
      </c>
      <c r="AY20" s="118">
        <v>330</v>
      </c>
      <c r="AZ20" s="118">
        <v>35</v>
      </c>
      <c r="BA20" s="118">
        <v>350</v>
      </c>
      <c r="BB20" s="118">
        <v>38</v>
      </c>
      <c r="BC20" s="118">
        <v>380</v>
      </c>
      <c r="BD20" s="118">
        <v>32</v>
      </c>
      <c r="BE20" s="118">
        <v>320</v>
      </c>
      <c r="BF20" s="118">
        <v>38</v>
      </c>
      <c r="BG20" s="118">
        <v>380</v>
      </c>
      <c r="BH20" s="118">
        <v>21</v>
      </c>
      <c r="BI20" s="118">
        <v>231</v>
      </c>
      <c r="BJ20" s="118">
        <v>31</v>
      </c>
      <c r="BK20" s="118">
        <v>341</v>
      </c>
      <c r="BL20" s="118">
        <v>29</v>
      </c>
      <c r="BM20" s="118">
        <v>319</v>
      </c>
      <c r="BN20" s="118">
        <v>1</v>
      </c>
      <c r="BO20" s="118">
        <v>11</v>
      </c>
      <c r="BP20" s="74">
        <v>468</v>
      </c>
      <c r="BQ20" s="74">
        <v>4762</v>
      </c>
    </row>
    <row r="21" spans="1:69">
      <c r="A21" s="84" t="s">
        <v>131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>
        <v>3</v>
      </c>
      <c r="AI21" s="11">
        <v>20.7</v>
      </c>
      <c r="AJ21" s="11">
        <v>2</v>
      </c>
      <c r="AK21" s="11">
        <v>13.8</v>
      </c>
      <c r="AL21" s="11">
        <v>3</v>
      </c>
      <c r="AM21" s="11">
        <v>20.7</v>
      </c>
      <c r="AN21" s="11">
        <v>3</v>
      </c>
      <c r="AO21" s="11">
        <v>20.7</v>
      </c>
      <c r="AP21" s="11">
        <v>2</v>
      </c>
      <c r="AQ21" s="11">
        <v>13.8</v>
      </c>
      <c r="AR21" s="11">
        <v>5</v>
      </c>
      <c r="AS21" s="11">
        <v>34.5</v>
      </c>
      <c r="AT21" s="11">
        <v>4</v>
      </c>
      <c r="AU21" s="11">
        <v>27.6</v>
      </c>
      <c r="AV21" s="11">
        <v>4</v>
      </c>
      <c r="AW21" s="11">
        <v>27.6</v>
      </c>
      <c r="AX21" s="11">
        <v>10</v>
      </c>
      <c r="AY21" s="11">
        <v>69</v>
      </c>
      <c r="AZ21" s="11">
        <v>8</v>
      </c>
      <c r="BA21" s="11">
        <v>55.2</v>
      </c>
      <c r="BB21" s="11">
        <v>6</v>
      </c>
      <c r="BC21" s="11">
        <v>41.4</v>
      </c>
      <c r="BD21" s="11">
        <v>8</v>
      </c>
      <c r="BE21" s="11">
        <v>55.2</v>
      </c>
      <c r="BF21" s="11">
        <v>9</v>
      </c>
      <c r="BG21" s="11">
        <v>62.1</v>
      </c>
      <c r="BH21" s="11">
        <v>2</v>
      </c>
      <c r="BI21" s="11">
        <v>17.8</v>
      </c>
      <c r="BJ21" s="11">
        <v>3</v>
      </c>
      <c r="BK21" s="11">
        <v>26.7</v>
      </c>
      <c r="BL21" s="11">
        <v>3</v>
      </c>
      <c r="BM21" s="11">
        <v>26.7</v>
      </c>
      <c r="BN21" s="11"/>
      <c r="BO21" s="11"/>
      <c r="BP21" s="74">
        <v>75</v>
      </c>
      <c r="BQ21" s="74">
        <v>533.5</v>
      </c>
    </row>
    <row r="22" spans="1:69">
      <c r="A22" s="84" t="s">
        <v>132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>
        <v>1</v>
      </c>
      <c r="Y22" s="11">
        <v>8.9</v>
      </c>
      <c r="Z22" s="11"/>
      <c r="AA22" s="11"/>
      <c r="AB22" s="11"/>
      <c r="AC22" s="11"/>
      <c r="AD22" s="11">
        <v>1</v>
      </c>
      <c r="AE22" s="11">
        <v>8.9</v>
      </c>
      <c r="AF22" s="11">
        <v>1</v>
      </c>
      <c r="AG22" s="11">
        <v>8.9</v>
      </c>
      <c r="AH22" s="11">
        <v>5</v>
      </c>
      <c r="AI22" s="11">
        <v>44.5</v>
      </c>
      <c r="AJ22" s="11">
        <v>2</v>
      </c>
      <c r="AK22" s="11">
        <v>17.8</v>
      </c>
      <c r="AL22" s="11">
        <v>1</v>
      </c>
      <c r="AM22" s="11">
        <v>8.9</v>
      </c>
      <c r="AN22" s="11">
        <v>5</v>
      </c>
      <c r="AO22" s="11">
        <v>44.5</v>
      </c>
      <c r="AP22" s="11">
        <v>1</v>
      </c>
      <c r="AQ22" s="11">
        <v>8.9</v>
      </c>
      <c r="AR22" s="11">
        <v>2</v>
      </c>
      <c r="AS22" s="11">
        <v>17.8</v>
      </c>
      <c r="AT22" s="11">
        <v>4</v>
      </c>
      <c r="AU22" s="11">
        <v>35.6</v>
      </c>
      <c r="AV22" s="11">
        <v>4</v>
      </c>
      <c r="AW22" s="11">
        <v>35.6</v>
      </c>
      <c r="AX22" s="11">
        <v>4</v>
      </c>
      <c r="AY22" s="11">
        <v>35.6</v>
      </c>
      <c r="AZ22" s="11">
        <v>1</v>
      </c>
      <c r="BA22" s="11">
        <v>8.9</v>
      </c>
      <c r="BB22" s="11">
        <v>2</v>
      </c>
      <c r="BC22" s="11">
        <v>17.8</v>
      </c>
      <c r="BD22" s="11">
        <v>1</v>
      </c>
      <c r="BE22" s="11">
        <v>8.9</v>
      </c>
      <c r="BF22" s="11">
        <v>1</v>
      </c>
      <c r="BG22" s="11">
        <v>8.9</v>
      </c>
      <c r="BH22" s="11"/>
      <c r="BI22" s="11"/>
      <c r="BJ22" s="11"/>
      <c r="BK22" s="11"/>
      <c r="BL22" s="11">
        <v>3</v>
      </c>
      <c r="BM22" s="11">
        <v>29.7</v>
      </c>
      <c r="BN22" s="11"/>
      <c r="BO22" s="11"/>
      <c r="BP22" s="74">
        <v>39</v>
      </c>
      <c r="BQ22" s="74">
        <v>350.1</v>
      </c>
    </row>
    <row r="23" spans="1:69">
      <c r="A23" s="84" t="s">
        <v>133</v>
      </c>
      <c r="B23" s="11"/>
      <c r="C23" s="11"/>
      <c r="D23" s="11"/>
      <c r="E23" s="11"/>
      <c r="F23" s="11">
        <v>1</v>
      </c>
      <c r="G23" s="11">
        <v>2.9</v>
      </c>
      <c r="H23" s="11"/>
      <c r="I23" s="11"/>
      <c r="J23" s="11"/>
      <c r="K23" s="11"/>
      <c r="L23" s="11"/>
      <c r="M23" s="11"/>
      <c r="N23" s="11">
        <v>1</v>
      </c>
      <c r="O23" s="11">
        <v>2.9</v>
      </c>
      <c r="P23" s="11">
        <v>1</v>
      </c>
      <c r="Q23" s="11">
        <v>2.9</v>
      </c>
      <c r="R23" s="11">
        <v>2</v>
      </c>
      <c r="S23" s="11">
        <v>5.8</v>
      </c>
      <c r="T23" s="11">
        <v>2</v>
      </c>
      <c r="U23" s="11">
        <v>5.8</v>
      </c>
      <c r="V23" s="11">
        <v>1</v>
      </c>
      <c r="W23" s="11">
        <v>2.9</v>
      </c>
      <c r="X23" s="11"/>
      <c r="Y23" s="11"/>
      <c r="Z23" s="11">
        <v>1</v>
      </c>
      <c r="AA23" s="11">
        <v>2.9</v>
      </c>
      <c r="AB23" s="11"/>
      <c r="AC23" s="11"/>
      <c r="AD23" s="11">
        <v>1</v>
      </c>
      <c r="AE23" s="11">
        <v>2.9</v>
      </c>
      <c r="AF23" s="11">
        <v>1</v>
      </c>
      <c r="AG23" s="11">
        <v>2.9</v>
      </c>
      <c r="AH23" s="11">
        <v>1</v>
      </c>
      <c r="AI23" s="11">
        <v>29.900000000000002</v>
      </c>
      <c r="AJ23" s="11"/>
      <c r="AK23" s="11"/>
      <c r="AL23" s="11">
        <v>2</v>
      </c>
      <c r="AM23" s="11">
        <v>2.9</v>
      </c>
      <c r="AN23" s="11"/>
      <c r="AO23" s="11"/>
      <c r="AP23" s="11">
        <v>1</v>
      </c>
      <c r="AQ23" s="11">
        <v>2</v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74">
        <v>15</v>
      </c>
      <c r="BQ23" s="74">
        <v>66.7</v>
      </c>
    </row>
    <row r="24" spans="1:69">
      <c r="A24" s="84" t="s">
        <v>134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>
        <v>1</v>
      </c>
      <c r="BM24" s="11">
        <v>2.5</v>
      </c>
      <c r="BN24" s="11"/>
      <c r="BO24" s="11"/>
      <c r="BP24" s="74">
        <v>1</v>
      </c>
      <c r="BQ24" s="74">
        <v>2.5</v>
      </c>
    </row>
    <row r="25" spans="1:69">
      <c r="A25" s="84" t="s">
        <v>135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>
        <v>1</v>
      </c>
      <c r="O25" s="11">
        <v>3.5</v>
      </c>
      <c r="P25" s="11">
        <v>1</v>
      </c>
      <c r="Q25" s="11">
        <v>3.5</v>
      </c>
      <c r="R25" s="11">
        <v>10</v>
      </c>
      <c r="S25" s="11">
        <v>35</v>
      </c>
      <c r="T25" s="11">
        <v>2</v>
      </c>
      <c r="U25" s="11">
        <v>3.5</v>
      </c>
      <c r="V25" s="11"/>
      <c r="W25" s="11"/>
      <c r="X25" s="11"/>
      <c r="Y25" s="11"/>
      <c r="Z25" s="11"/>
      <c r="AA25" s="11"/>
      <c r="AB25" s="11">
        <v>2</v>
      </c>
      <c r="AC25" s="11">
        <v>7</v>
      </c>
      <c r="AD25" s="11">
        <v>2</v>
      </c>
      <c r="AE25" s="11">
        <v>3.5</v>
      </c>
      <c r="AF25" s="11">
        <v>2</v>
      </c>
      <c r="AG25" s="11">
        <v>7</v>
      </c>
      <c r="AH25" s="11"/>
      <c r="AI25" s="11"/>
      <c r="AJ25" s="11">
        <v>1</v>
      </c>
      <c r="AK25" s="11">
        <v>3.5</v>
      </c>
      <c r="AL25" s="11"/>
      <c r="AM25" s="11"/>
      <c r="AN25" s="11">
        <v>3</v>
      </c>
      <c r="AO25" s="11">
        <v>7</v>
      </c>
      <c r="AP25" s="11">
        <v>4</v>
      </c>
      <c r="AQ25" s="11">
        <v>14</v>
      </c>
      <c r="AR25" s="11">
        <v>3</v>
      </c>
      <c r="AS25" s="11">
        <v>27</v>
      </c>
      <c r="AT25" s="11">
        <v>6</v>
      </c>
      <c r="AU25" s="11">
        <v>21</v>
      </c>
      <c r="AV25" s="11">
        <v>2</v>
      </c>
      <c r="AW25" s="11">
        <v>7</v>
      </c>
      <c r="AX25" s="11"/>
      <c r="AY25" s="11"/>
      <c r="AZ25" s="11">
        <v>2</v>
      </c>
      <c r="BA25" s="11">
        <v>7</v>
      </c>
      <c r="BB25" s="11">
        <v>3</v>
      </c>
      <c r="BC25" s="11">
        <v>10.5</v>
      </c>
      <c r="BD25" s="11"/>
      <c r="BE25" s="11"/>
      <c r="BF25" s="11">
        <v>1</v>
      </c>
      <c r="BG25" s="11">
        <v>3.5</v>
      </c>
      <c r="BH25" s="11"/>
      <c r="BI25" s="11"/>
      <c r="BJ25" s="11">
        <v>1</v>
      </c>
      <c r="BK25" s="11">
        <v>3.9</v>
      </c>
      <c r="BL25" s="11"/>
      <c r="BM25" s="11"/>
      <c r="BN25" s="11"/>
      <c r="BO25" s="11"/>
      <c r="BP25" s="74">
        <v>46</v>
      </c>
      <c r="BQ25" s="74">
        <v>167.4</v>
      </c>
    </row>
    <row r="26" spans="1:69">
      <c r="A26" s="84" t="s">
        <v>136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>
        <v>1</v>
      </c>
      <c r="Q26" s="11">
        <v>13.9</v>
      </c>
      <c r="R26" s="11">
        <v>1</v>
      </c>
      <c r="S26" s="11">
        <v>13.9</v>
      </c>
      <c r="T26" s="11">
        <v>1</v>
      </c>
      <c r="U26" s="11">
        <v>13.9</v>
      </c>
      <c r="V26" s="11">
        <v>2</v>
      </c>
      <c r="W26" s="11">
        <v>27.8</v>
      </c>
      <c r="X26" s="11">
        <v>1</v>
      </c>
      <c r="Y26" s="11">
        <v>13.9</v>
      </c>
      <c r="Z26" s="11">
        <v>2</v>
      </c>
      <c r="AA26" s="11">
        <v>27.8</v>
      </c>
      <c r="AB26" s="11"/>
      <c r="AC26" s="11"/>
      <c r="AD26" s="11">
        <v>1</v>
      </c>
      <c r="AE26" s="11">
        <v>13.9</v>
      </c>
      <c r="AF26" s="11"/>
      <c r="AG26" s="11"/>
      <c r="AH26" s="11">
        <v>1</v>
      </c>
      <c r="AI26" s="11">
        <v>13.9</v>
      </c>
      <c r="AJ26" s="11"/>
      <c r="AK26" s="11"/>
      <c r="AL26" s="11">
        <v>1</v>
      </c>
      <c r="AM26" s="11">
        <v>13.9</v>
      </c>
      <c r="AN26" s="11"/>
      <c r="AO26" s="11"/>
      <c r="AP26" s="11"/>
      <c r="AQ26" s="11"/>
      <c r="AR26" s="11"/>
      <c r="AS26" s="11"/>
      <c r="AT26" s="11">
        <v>1</v>
      </c>
      <c r="AU26" s="11">
        <v>13.9</v>
      </c>
      <c r="AV26" s="11"/>
      <c r="AW26" s="11"/>
      <c r="AX26" s="11">
        <v>1</v>
      </c>
      <c r="AY26" s="11">
        <v>13.9</v>
      </c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74">
        <v>13</v>
      </c>
      <c r="BQ26" s="74">
        <v>180.7</v>
      </c>
    </row>
    <row r="27" spans="1:69">
      <c r="A27" s="84" t="s">
        <v>137</v>
      </c>
      <c r="B27" s="11"/>
      <c r="C27" s="11"/>
      <c r="D27" s="11"/>
      <c r="E27" s="11"/>
      <c r="F27" s="11"/>
      <c r="G27" s="11"/>
      <c r="H27" s="11"/>
      <c r="I27" s="11"/>
      <c r="J27" s="11">
        <v>1</v>
      </c>
      <c r="K27" s="11">
        <v>6.5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>
        <v>1</v>
      </c>
      <c r="W27" s="11">
        <v>6.5</v>
      </c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>
        <v>1</v>
      </c>
      <c r="AK27" s="11">
        <v>6.5</v>
      </c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>
        <v>1</v>
      </c>
      <c r="AY27" s="11">
        <v>6.5</v>
      </c>
      <c r="AZ27" s="11"/>
      <c r="BA27" s="11"/>
      <c r="BB27" s="11">
        <v>2</v>
      </c>
      <c r="BC27" s="11">
        <v>13</v>
      </c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74">
        <v>6</v>
      </c>
      <c r="BQ27" s="74">
        <v>39</v>
      </c>
    </row>
    <row r="28" spans="1:69">
      <c r="A28" s="84" t="s">
        <v>138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>
        <v>1</v>
      </c>
      <c r="AC28" s="11">
        <v>3.5</v>
      </c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>
        <v>1</v>
      </c>
      <c r="AQ28" s="11">
        <v>3.5</v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74">
        <v>2</v>
      </c>
      <c r="BQ28" s="74">
        <v>7</v>
      </c>
    </row>
    <row r="29" spans="1:69">
      <c r="A29" s="84" t="s">
        <v>139</v>
      </c>
      <c r="B29" s="11"/>
      <c r="C29" s="11"/>
      <c r="D29" s="11">
        <v>1</v>
      </c>
      <c r="E29" s="11">
        <v>14.9</v>
      </c>
      <c r="F29" s="11">
        <v>1</v>
      </c>
      <c r="G29" s="11">
        <v>14.9</v>
      </c>
      <c r="H29" s="11"/>
      <c r="I29" s="11"/>
      <c r="J29" s="11">
        <v>2</v>
      </c>
      <c r="K29" s="11">
        <v>29.8</v>
      </c>
      <c r="L29" s="11"/>
      <c r="M29" s="11"/>
      <c r="N29" s="11">
        <v>1</v>
      </c>
      <c r="O29" s="11">
        <v>14.9</v>
      </c>
      <c r="P29" s="11">
        <v>1</v>
      </c>
      <c r="Q29" s="11">
        <v>14.9</v>
      </c>
      <c r="R29" s="11">
        <v>1</v>
      </c>
      <c r="S29" s="11">
        <v>14.9</v>
      </c>
      <c r="T29" s="11">
        <v>2</v>
      </c>
      <c r="U29" s="11">
        <v>29.8</v>
      </c>
      <c r="V29" s="11">
        <v>2</v>
      </c>
      <c r="W29" s="11">
        <v>29.8</v>
      </c>
      <c r="X29" s="11"/>
      <c r="Y29" s="11"/>
      <c r="Z29" s="11"/>
      <c r="AA29" s="11"/>
      <c r="AB29" s="11">
        <v>1</v>
      </c>
      <c r="AC29" s="11">
        <v>10</v>
      </c>
      <c r="AD29" s="11"/>
      <c r="AE29" s="11"/>
      <c r="AF29" s="11">
        <v>1</v>
      </c>
      <c r="AG29" s="11">
        <v>14.9</v>
      </c>
      <c r="AH29" s="11"/>
      <c r="AI29" s="11"/>
      <c r="AJ29" s="11"/>
      <c r="AK29" s="11"/>
      <c r="AL29" s="11">
        <v>3</v>
      </c>
      <c r="AM29" s="11">
        <v>44.7</v>
      </c>
      <c r="AN29" s="11">
        <v>1</v>
      </c>
      <c r="AO29" s="11">
        <v>14.9</v>
      </c>
      <c r="AP29" s="11">
        <v>1</v>
      </c>
      <c r="AQ29" s="11">
        <v>14.9</v>
      </c>
      <c r="AR29" s="11"/>
      <c r="AS29" s="11"/>
      <c r="AT29" s="11">
        <v>1</v>
      </c>
      <c r="AU29" s="11">
        <v>14.9</v>
      </c>
      <c r="AV29" s="11"/>
      <c r="AW29" s="11"/>
      <c r="AX29" s="11">
        <v>1</v>
      </c>
      <c r="AY29" s="11">
        <v>14.9</v>
      </c>
      <c r="AZ29" s="11">
        <v>1</v>
      </c>
      <c r="BA29" s="11">
        <v>14.9</v>
      </c>
      <c r="BB29" s="11"/>
      <c r="BC29" s="11"/>
      <c r="BD29" s="11"/>
      <c r="BE29" s="11"/>
      <c r="BF29" s="11">
        <v>1</v>
      </c>
      <c r="BG29" s="11">
        <v>14.9</v>
      </c>
      <c r="BH29" s="11"/>
      <c r="BI29" s="11"/>
      <c r="BJ29" s="11">
        <v>1</v>
      </c>
      <c r="BK29" s="11">
        <v>14.9</v>
      </c>
      <c r="BL29" s="11"/>
      <c r="BM29" s="11"/>
      <c r="BN29" s="11"/>
      <c r="BO29" s="11"/>
      <c r="BP29" s="74">
        <v>23</v>
      </c>
      <c r="BQ29" s="74">
        <v>337.8</v>
      </c>
    </row>
    <row r="30" spans="1:69">
      <c r="A30" s="84" t="s">
        <v>140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>
        <v>2</v>
      </c>
      <c r="AU30" s="11">
        <v>49.800000000000004</v>
      </c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74">
        <v>2</v>
      </c>
      <c r="BQ30" s="74">
        <v>49.800000000000004</v>
      </c>
    </row>
    <row r="31" spans="1:69">
      <c r="A31" s="84" t="s">
        <v>141</v>
      </c>
      <c r="B31" s="11"/>
      <c r="C31" s="11"/>
      <c r="D31" s="11"/>
      <c r="E31" s="11"/>
      <c r="F31" s="11">
        <v>3</v>
      </c>
      <c r="G31" s="11">
        <v>20.8</v>
      </c>
      <c r="H31" s="11">
        <v>1</v>
      </c>
      <c r="I31" s="11">
        <v>7.9</v>
      </c>
      <c r="J31" s="11">
        <v>3</v>
      </c>
      <c r="K31" s="11">
        <v>16</v>
      </c>
      <c r="L31" s="11">
        <v>1</v>
      </c>
      <c r="M31" s="11">
        <v>7.9</v>
      </c>
      <c r="N31" s="11">
        <v>1</v>
      </c>
      <c r="O31" s="11">
        <v>7.9</v>
      </c>
      <c r="P31" s="11">
        <v>2</v>
      </c>
      <c r="Q31" s="11">
        <v>15.8</v>
      </c>
      <c r="R31" s="11">
        <v>2</v>
      </c>
      <c r="S31" s="11">
        <v>15.8</v>
      </c>
      <c r="T31" s="11">
        <v>3</v>
      </c>
      <c r="U31" s="11">
        <v>23.7</v>
      </c>
      <c r="V31" s="11"/>
      <c r="W31" s="11"/>
      <c r="X31" s="11">
        <v>2</v>
      </c>
      <c r="Y31" s="11">
        <v>15.8</v>
      </c>
      <c r="Z31" s="11">
        <v>1</v>
      </c>
      <c r="AA31" s="11">
        <v>7.9</v>
      </c>
      <c r="AB31" s="11">
        <v>1</v>
      </c>
      <c r="AC31" s="11">
        <v>7.9</v>
      </c>
      <c r="AD31" s="11">
        <v>1</v>
      </c>
      <c r="AE31" s="11">
        <v>7.9</v>
      </c>
      <c r="AF31" s="11">
        <v>1</v>
      </c>
      <c r="AG31" s="11">
        <v>7.9</v>
      </c>
      <c r="AH31" s="11">
        <v>1</v>
      </c>
      <c r="AI31" s="11">
        <v>7.9</v>
      </c>
      <c r="AJ31" s="11"/>
      <c r="AK31" s="11"/>
      <c r="AL31" s="11">
        <v>1</v>
      </c>
      <c r="AM31" s="11">
        <v>7.9</v>
      </c>
      <c r="AN31" s="11"/>
      <c r="AO31" s="11"/>
      <c r="AP31" s="11">
        <v>3</v>
      </c>
      <c r="AQ31" s="11">
        <v>23.7</v>
      </c>
      <c r="AR31" s="11">
        <v>1</v>
      </c>
      <c r="AS31" s="11">
        <v>7.9</v>
      </c>
      <c r="AT31" s="11">
        <v>1</v>
      </c>
      <c r="AU31" s="11">
        <v>7.9</v>
      </c>
      <c r="AV31" s="11"/>
      <c r="AW31" s="11"/>
      <c r="AX31" s="11">
        <v>1</v>
      </c>
      <c r="AY31" s="11">
        <v>7.9</v>
      </c>
      <c r="AZ31" s="11"/>
      <c r="BA31" s="11"/>
      <c r="BB31" s="11">
        <v>4</v>
      </c>
      <c r="BC31" s="11">
        <v>31.6</v>
      </c>
      <c r="BD31" s="11"/>
      <c r="BE31" s="11"/>
      <c r="BF31" s="11"/>
      <c r="BG31" s="11"/>
      <c r="BH31" s="11"/>
      <c r="BI31" s="11"/>
      <c r="BJ31" s="11">
        <v>1</v>
      </c>
      <c r="BK31" s="11">
        <v>8.5</v>
      </c>
      <c r="BL31" s="11"/>
      <c r="BM31" s="11"/>
      <c r="BN31" s="11"/>
      <c r="BO31" s="11"/>
      <c r="BP31" s="74">
        <v>35</v>
      </c>
      <c r="BQ31" s="74">
        <v>266.5</v>
      </c>
    </row>
    <row r="32" spans="1:69">
      <c r="A32" s="84" t="s">
        <v>142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>
        <v>1</v>
      </c>
      <c r="O32" s="11">
        <v>7.9</v>
      </c>
      <c r="P32" s="11"/>
      <c r="Q32" s="11"/>
      <c r="R32" s="11">
        <v>1</v>
      </c>
      <c r="S32" s="11">
        <v>7.9</v>
      </c>
      <c r="T32" s="11"/>
      <c r="U32" s="11"/>
      <c r="V32" s="11">
        <v>1</v>
      </c>
      <c r="W32" s="11">
        <v>7.9</v>
      </c>
      <c r="X32" s="11"/>
      <c r="Y32" s="11"/>
      <c r="Z32" s="11">
        <v>3</v>
      </c>
      <c r="AA32" s="11">
        <v>20.7</v>
      </c>
      <c r="AB32" s="11">
        <v>1</v>
      </c>
      <c r="AC32" s="11">
        <v>7.9</v>
      </c>
      <c r="AD32" s="11"/>
      <c r="AE32" s="11"/>
      <c r="AF32" s="11"/>
      <c r="AG32" s="11"/>
      <c r="AH32" s="11">
        <v>1</v>
      </c>
      <c r="AI32" s="11">
        <v>7.9</v>
      </c>
      <c r="AJ32" s="11">
        <v>1</v>
      </c>
      <c r="AK32" s="11">
        <v>7.9</v>
      </c>
      <c r="AL32" s="11">
        <v>2</v>
      </c>
      <c r="AM32" s="11">
        <v>15.8</v>
      </c>
      <c r="AN32" s="11">
        <v>2</v>
      </c>
      <c r="AO32" s="11">
        <v>12.9</v>
      </c>
      <c r="AP32" s="11"/>
      <c r="AQ32" s="11"/>
      <c r="AR32" s="11"/>
      <c r="AS32" s="11"/>
      <c r="AT32" s="11">
        <v>4</v>
      </c>
      <c r="AU32" s="11">
        <v>31.6</v>
      </c>
      <c r="AV32" s="11">
        <v>2</v>
      </c>
      <c r="AW32" s="11">
        <v>15.8</v>
      </c>
      <c r="AX32" s="11">
        <v>1</v>
      </c>
      <c r="AY32" s="11">
        <v>7.9</v>
      </c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>
        <v>1</v>
      </c>
      <c r="BM32" s="11">
        <v>8.5</v>
      </c>
      <c r="BN32" s="11"/>
      <c r="BO32" s="11"/>
      <c r="BP32" s="74">
        <v>21</v>
      </c>
      <c r="BQ32" s="74">
        <v>160.6</v>
      </c>
    </row>
    <row r="33" spans="1:69">
      <c r="A33" s="84" t="s">
        <v>143</v>
      </c>
      <c r="B33" s="11">
        <v>1</v>
      </c>
      <c r="C33" s="11">
        <v>7.9</v>
      </c>
      <c r="D33" s="11"/>
      <c r="E33" s="11"/>
      <c r="F33" s="11"/>
      <c r="G33" s="11"/>
      <c r="H33" s="11"/>
      <c r="I33" s="11"/>
      <c r="J33" s="11"/>
      <c r="K33" s="11"/>
      <c r="L33" s="11">
        <v>1</v>
      </c>
      <c r="M33" s="11">
        <v>7.9</v>
      </c>
      <c r="N33" s="11">
        <v>1</v>
      </c>
      <c r="O33" s="11">
        <v>7.9</v>
      </c>
      <c r="P33" s="11"/>
      <c r="Q33" s="11"/>
      <c r="R33" s="11"/>
      <c r="S33" s="11"/>
      <c r="T33" s="11"/>
      <c r="U33" s="11"/>
      <c r="V33" s="11">
        <v>2</v>
      </c>
      <c r="W33" s="11">
        <v>29.8</v>
      </c>
      <c r="X33" s="11"/>
      <c r="Y33" s="11"/>
      <c r="Z33" s="11">
        <v>1</v>
      </c>
      <c r="AA33" s="11">
        <v>14.9</v>
      </c>
      <c r="AB33" s="11">
        <v>1</v>
      </c>
      <c r="AC33" s="11">
        <v>14.9</v>
      </c>
      <c r="AD33" s="11"/>
      <c r="AE33" s="11"/>
      <c r="AF33" s="11"/>
      <c r="AG33" s="11"/>
      <c r="AH33" s="11">
        <v>1</v>
      </c>
      <c r="AI33" s="11">
        <v>14.9</v>
      </c>
      <c r="AJ33" s="11">
        <v>1</v>
      </c>
      <c r="AK33" s="11">
        <v>14.9</v>
      </c>
      <c r="AL33" s="11"/>
      <c r="AM33" s="11"/>
      <c r="AN33" s="11">
        <v>1</v>
      </c>
      <c r="AO33" s="11">
        <v>11.1</v>
      </c>
      <c r="AP33" s="11"/>
      <c r="AQ33" s="11"/>
      <c r="AR33" s="11"/>
      <c r="AS33" s="11"/>
      <c r="AT33" s="11">
        <v>2</v>
      </c>
      <c r="AU33" s="11">
        <v>39.9</v>
      </c>
      <c r="AV33" s="11">
        <v>3</v>
      </c>
      <c r="AW33" s="11">
        <v>44.7</v>
      </c>
      <c r="AX33" s="11">
        <v>2</v>
      </c>
      <c r="AY33" s="11">
        <v>29.8</v>
      </c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>
        <v>3</v>
      </c>
      <c r="BM33" s="11">
        <v>25.5</v>
      </c>
      <c r="BN33" s="11"/>
      <c r="BO33" s="11"/>
      <c r="BP33" s="74">
        <v>20</v>
      </c>
      <c r="BQ33" s="74">
        <v>264.10000000000002</v>
      </c>
    </row>
    <row r="34" spans="1:69">
      <c r="A34" s="84" t="s">
        <v>144</v>
      </c>
      <c r="B34" s="11"/>
      <c r="C34" s="11"/>
      <c r="D34" s="11"/>
      <c r="E34" s="11"/>
      <c r="F34" s="11"/>
      <c r="G34" s="11"/>
      <c r="H34" s="11">
        <v>1</v>
      </c>
      <c r="I34" s="11">
        <v>15.9</v>
      </c>
      <c r="J34" s="11"/>
      <c r="K34" s="11"/>
      <c r="L34" s="11"/>
      <c r="M34" s="11"/>
      <c r="N34" s="11">
        <v>2</v>
      </c>
      <c r="O34" s="11">
        <v>31.8</v>
      </c>
      <c r="P34" s="11">
        <v>1</v>
      </c>
      <c r="Q34" s="11">
        <v>15.9</v>
      </c>
      <c r="R34" s="11"/>
      <c r="S34" s="11"/>
      <c r="T34" s="11"/>
      <c r="U34" s="11"/>
      <c r="V34" s="11">
        <v>1</v>
      </c>
      <c r="W34" s="11">
        <v>15.9</v>
      </c>
      <c r="X34" s="11"/>
      <c r="Y34" s="11"/>
      <c r="Z34" s="11"/>
      <c r="AA34" s="11"/>
      <c r="AB34" s="11">
        <v>1</v>
      </c>
      <c r="AC34" s="11">
        <v>15.9</v>
      </c>
      <c r="AD34" s="11">
        <v>2</v>
      </c>
      <c r="AE34" s="11">
        <v>31.8</v>
      </c>
      <c r="AF34" s="11">
        <v>1</v>
      </c>
      <c r="AG34" s="11">
        <v>15.9</v>
      </c>
      <c r="AH34" s="11"/>
      <c r="AI34" s="11"/>
      <c r="AJ34" s="11">
        <v>1</v>
      </c>
      <c r="AK34" s="11">
        <v>15.9</v>
      </c>
      <c r="AL34" s="11">
        <v>1</v>
      </c>
      <c r="AM34" s="11">
        <v>4</v>
      </c>
      <c r="AN34" s="11">
        <v>2</v>
      </c>
      <c r="AO34" s="11">
        <v>15.9</v>
      </c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74">
        <v>13</v>
      </c>
      <c r="BQ34" s="74">
        <v>178.9</v>
      </c>
    </row>
    <row r="35" spans="1:69">
      <c r="A35" s="84" t="s">
        <v>145</v>
      </c>
      <c r="B35" s="11"/>
      <c r="C35" s="11"/>
      <c r="D35" s="11">
        <v>1</v>
      </c>
      <c r="E35" s="11">
        <v>0.6</v>
      </c>
      <c r="F35" s="11">
        <v>8</v>
      </c>
      <c r="G35" s="11">
        <v>4.8</v>
      </c>
      <c r="H35" s="11">
        <v>9</v>
      </c>
      <c r="I35" s="11">
        <v>5.4</v>
      </c>
      <c r="J35" s="11">
        <v>8</v>
      </c>
      <c r="K35" s="11">
        <v>4.8</v>
      </c>
      <c r="L35" s="11">
        <v>5</v>
      </c>
      <c r="M35" s="11">
        <v>3</v>
      </c>
      <c r="N35" s="11">
        <v>3</v>
      </c>
      <c r="O35" s="11">
        <v>1.8</v>
      </c>
      <c r="P35" s="11">
        <v>13</v>
      </c>
      <c r="Q35" s="11">
        <v>7.8</v>
      </c>
      <c r="R35" s="11">
        <v>9</v>
      </c>
      <c r="S35" s="11">
        <v>5.4</v>
      </c>
      <c r="T35" s="11">
        <v>7</v>
      </c>
      <c r="U35" s="11">
        <v>4.2</v>
      </c>
      <c r="V35" s="11">
        <v>4</v>
      </c>
      <c r="W35" s="11">
        <v>2.4</v>
      </c>
      <c r="X35" s="11">
        <v>12</v>
      </c>
      <c r="Y35" s="11">
        <v>7.2</v>
      </c>
      <c r="Z35" s="11">
        <v>4</v>
      </c>
      <c r="AA35" s="11">
        <v>2.4</v>
      </c>
      <c r="AB35" s="11">
        <v>7</v>
      </c>
      <c r="AC35" s="11">
        <v>4.2</v>
      </c>
      <c r="AD35" s="11">
        <v>4</v>
      </c>
      <c r="AE35" s="11">
        <v>2.4</v>
      </c>
      <c r="AF35" s="11">
        <v>3</v>
      </c>
      <c r="AG35" s="11">
        <v>1.8</v>
      </c>
      <c r="AH35" s="11">
        <v>5</v>
      </c>
      <c r="AI35" s="11">
        <v>3</v>
      </c>
      <c r="AJ35" s="11">
        <v>8</v>
      </c>
      <c r="AK35" s="11">
        <v>4.8</v>
      </c>
      <c r="AL35" s="11">
        <v>1</v>
      </c>
      <c r="AM35" s="11">
        <v>0.6</v>
      </c>
      <c r="AN35" s="11">
        <v>3</v>
      </c>
      <c r="AO35" s="11">
        <v>1.8</v>
      </c>
      <c r="AP35" s="11">
        <v>3</v>
      </c>
      <c r="AQ35" s="11">
        <v>1.8</v>
      </c>
      <c r="AR35" s="11">
        <v>2</v>
      </c>
      <c r="AS35" s="11">
        <v>1.2</v>
      </c>
      <c r="AT35" s="11">
        <v>8</v>
      </c>
      <c r="AU35" s="11">
        <v>4.8</v>
      </c>
      <c r="AV35" s="11">
        <v>3</v>
      </c>
      <c r="AW35" s="11">
        <v>1.8</v>
      </c>
      <c r="AX35" s="11">
        <v>1</v>
      </c>
      <c r="AY35" s="11">
        <v>0.6</v>
      </c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74">
        <v>131</v>
      </c>
      <c r="BQ35" s="74">
        <v>78.599999999999994</v>
      </c>
    </row>
    <row r="36" spans="1:69">
      <c r="A36" s="84" t="s">
        <v>146</v>
      </c>
      <c r="B36" s="11"/>
      <c r="C36" s="11"/>
      <c r="D36" s="11">
        <v>1</v>
      </c>
      <c r="E36" s="11">
        <v>7.9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74">
        <v>1</v>
      </c>
      <c r="BQ36" s="74">
        <v>7.9</v>
      </c>
    </row>
    <row r="37" spans="1:69">
      <c r="A37" s="84" t="s">
        <v>147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>
        <v>1</v>
      </c>
      <c r="AC37" s="11">
        <v>12</v>
      </c>
      <c r="AD37" s="11">
        <v>1</v>
      </c>
      <c r="AE37" s="11">
        <v>6.9</v>
      </c>
      <c r="AF37" s="11"/>
      <c r="AG37" s="11"/>
      <c r="AH37" s="11"/>
      <c r="AI37" s="11"/>
      <c r="AJ37" s="11"/>
      <c r="AK37" s="11"/>
      <c r="AL37" s="11"/>
      <c r="AM37" s="11"/>
      <c r="AN37" s="11">
        <v>1</v>
      </c>
      <c r="AO37" s="11">
        <v>6.9</v>
      </c>
      <c r="AP37" s="11">
        <v>2</v>
      </c>
      <c r="AQ37" s="11">
        <v>10.8</v>
      </c>
      <c r="AR37" s="11"/>
      <c r="AS37" s="11"/>
      <c r="AT37" s="11">
        <v>2</v>
      </c>
      <c r="AU37" s="11">
        <v>13.8</v>
      </c>
      <c r="AV37" s="11"/>
      <c r="AW37" s="11"/>
      <c r="AX37" s="11">
        <v>2</v>
      </c>
      <c r="AY37" s="11">
        <v>13.8</v>
      </c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74">
        <v>9</v>
      </c>
      <c r="BQ37" s="74">
        <v>64.2</v>
      </c>
    </row>
    <row r="38" spans="1:69">
      <c r="A38" s="84" t="s">
        <v>148</v>
      </c>
      <c r="B38" s="11"/>
      <c r="C38" s="11"/>
      <c r="D38" s="11">
        <v>1</v>
      </c>
      <c r="E38" s="11">
        <v>8.5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74">
        <v>1</v>
      </c>
      <c r="BQ38" s="74">
        <v>8.5</v>
      </c>
    </row>
    <row r="39" spans="1:69">
      <c r="A39" s="84" t="s">
        <v>149</v>
      </c>
      <c r="B39" s="11"/>
      <c r="C39" s="11"/>
      <c r="D39" s="11"/>
      <c r="E39" s="11"/>
      <c r="F39" s="11">
        <v>4</v>
      </c>
      <c r="G39" s="11">
        <v>16</v>
      </c>
      <c r="H39" s="11"/>
      <c r="I39" s="11"/>
      <c r="J39" s="11">
        <v>2</v>
      </c>
      <c r="K39" s="11">
        <v>8</v>
      </c>
      <c r="L39" s="11">
        <v>2</v>
      </c>
      <c r="M39" s="11">
        <v>8</v>
      </c>
      <c r="N39" s="11">
        <v>2</v>
      </c>
      <c r="O39" s="11">
        <v>8</v>
      </c>
      <c r="P39" s="11">
        <v>1</v>
      </c>
      <c r="Q39" s="11">
        <v>4</v>
      </c>
      <c r="R39" s="11">
        <v>2</v>
      </c>
      <c r="S39" s="11">
        <v>8</v>
      </c>
      <c r="T39" s="11">
        <v>2</v>
      </c>
      <c r="U39" s="11">
        <v>8</v>
      </c>
      <c r="V39" s="11"/>
      <c r="W39" s="11"/>
      <c r="X39" s="11">
        <v>1</v>
      </c>
      <c r="Y39" s="11">
        <v>4</v>
      </c>
      <c r="Z39" s="11">
        <v>2</v>
      </c>
      <c r="AA39" s="11">
        <v>8</v>
      </c>
      <c r="AB39" s="11">
        <v>2</v>
      </c>
      <c r="AC39" s="11">
        <v>8</v>
      </c>
      <c r="AD39" s="11"/>
      <c r="AE39" s="11"/>
      <c r="AF39" s="11">
        <v>1</v>
      </c>
      <c r="AG39" s="11">
        <v>4</v>
      </c>
      <c r="AH39" s="11"/>
      <c r="AI39" s="11"/>
      <c r="AJ39" s="11">
        <v>1</v>
      </c>
      <c r="AK39" s="11">
        <v>4</v>
      </c>
      <c r="AL39" s="11"/>
      <c r="AM39" s="11"/>
      <c r="AN39" s="11">
        <v>1</v>
      </c>
      <c r="AO39" s="11">
        <v>4</v>
      </c>
      <c r="AP39" s="11">
        <v>1</v>
      </c>
      <c r="AQ39" s="11">
        <v>4</v>
      </c>
      <c r="AR39" s="11">
        <v>1</v>
      </c>
      <c r="AS39" s="11">
        <v>4</v>
      </c>
      <c r="AT39" s="11">
        <v>2</v>
      </c>
      <c r="AU39" s="11">
        <v>8</v>
      </c>
      <c r="AV39" s="11"/>
      <c r="AW39" s="11"/>
      <c r="AX39" s="11"/>
      <c r="AY39" s="11"/>
      <c r="AZ39" s="11"/>
      <c r="BA39" s="11"/>
      <c r="BB39" s="11">
        <v>1</v>
      </c>
      <c r="BC39" s="11">
        <v>4</v>
      </c>
      <c r="BD39" s="11">
        <v>1</v>
      </c>
      <c r="BE39" s="11">
        <v>4</v>
      </c>
      <c r="BF39" s="11">
        <v>2</v>
      </c>
      <c r="BG39" s="11">
        <v>8</v>
      </c>
      <c r="BH39" s="11"/>
      <c r="BI39" s="11"/>
      <c r="BJ39" s="11">
        <v>2</v>
      </c>
      <c r="BK39" s="11">
        <v>7</v>
      </c>
      <c r="BL39" s="11">
        <v>1</v>
      </c>
      <c r="BM39" s="11">
        <v>4</v>
      </c>
      <c r="BN39" s="11"/>
      <c r="BO39" s="11"/>
      <c r="BP39" s="74">
        <v>34</v>
      </c>
      <c r="BQ39" s="74">
        <v>135</v>
      </c>
    </row>
    <row r="40" spans="1:69">
      <c r="A40" s="84" t="s">
        <v>150</v>
      </c>
      <c r="B40" s="11">
        <v>1</v>
      </c>
      <c r="C40" s="11">
        <v>2.5</v>
      </c>
      <c r="D40" s="11"/>
      <c r="E40" s="11"/>
      <c r="F40" s="11">
        <v>2</v>
      </c>
      <c r="G40" s="11">
        <v>5</v>
      </c>
      <c r="H40" s="11">
        <v>1</v>
      </c>
      <c r="I40" s="11">
        <v>2.5</v>
      </c>
      <c r="J40" s="11">
        <v>2</v>
      </c>
      <c r="K40" s="11">
        <v>5</v>
      </c>
      <c r="L40" s="11"/>
      <c r="M40" s="11"/>
      <c r="N40" s="11">
        <v>1</v>
      </c>
      <c r="O40" s="11">
        <v>2.5</v>
      </c>
      <c r="P40" s="11">
        <v>2</v>
      </c>
      <c r="Q40" s="11">
        <v>5</v>
      </c>
      <c r="R40" s="11">
        <v>1</v>
      </c>
      <c r="S40" s="11">
        <v>2.5</v>
      </c>
      <c r="T40" s="11">
        <v>1</v>
      </c>
      <c r="U40" s="11">
        <v>2.5</v>
      </c>
      <c r="V40" s="11">
        <v>1</v>
      </c>
      <c r="W40" s="11">
        <v>2.5</v>
      </c>
      <c r="X40" s="11">
        <v>1</v>
      </c>
      <c r="Y40" s="11">
        <v>2.5</v>
      </c>
      <c r="Z40" s="11">
        <v>1</v>
      </c>
      <c r="AA40" s="11">
        <v>2.5</v>
      </c>
      <c r="AB40" s="11">
        <v>4</v>
      </c>
      <c r="AC40" s="11">
        <v>10</v>
      </c>
      <c r="AD40" s="11"/>
      <c r="AE40" s="11"/>
      <c r="AF40" s="11">
        <v>1</v>
      </c>
      <c r="AG40" s="11">
        <v>2.5</v>
      </c>
      <c r="AH40" s="11">
        <v>1</v>
      </c>
      <c r="AI40" s="11">
        <v>2.5</v>
      </c>
      <c r="AJ40" s="11">
        <v>1</v>
      </c>
      <c r="AK40" s="11">
        <v>2.5</v>
      </c>
      <c r="AL40" s="11"/>
      <c r="AM40" s="11"/>
      <c r="AN40" s="11">
        <v>2</v>
      </c>
      <c r="AO40" s="11">
        <v>5</v>
      </c>
      <c r="AP40" s="11">
        <v>1</v>
      </c>
      <c r="AQ40" s="11">
        <v>2.5</v>
      </c>
      <c r="AR40" s="11">
        <v>2</v>
      </c>
      <c r="AS40" s="11">
        <v>5</v>
      </c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>
        <v>2</v>
      </c>
      <c r="BE40" s="11">
        <v>5</v>
      </c>
      <c r="BF40" s="11"/>
      <c r="BG40" s="11"/>
      <c r="BH40" s="11">
        <v>1</v>
      </c>
      <c r="BI40" s="11">
        <v>2.5</v>
      </c>
      <c r="BJ40" s="11">
        <v>2</v>
      </c>
      <c r="BK40" s="11">
        <v>4.5</v>
      </c>
      <c r="BL40" s="11"/>
      <c r="BM40" s="11"/>
      <c r="BN40" s="11"/>
      <c r="BO40" s="11"/>
      <c r="BP40" s="74">
        <v>31</v>
      </c>
      <c r="BQ40" s="74">
        <v>77</v>
      </c>
    </row>
    <row r="41" spans="1:69">
      <c r="A41" s="84" t="s">
        <v>151</v>
      </c>
      <c r="B41" s="11">
        <v>1</v>
      </c>
      <c r="C41" s="11">
        <v>4.9000000000000004</v>
      </c>
      <c r="D41" s="11">
        <v>6</v>
      </c>
      <c r="E41" s="11">
        <v>29.4</v>
      </c>
      <c r="F41" s="11">
        <v>5</v>
      </c>
      <c r="G41" s="11">
        <v>24.5</v>
      </c>
      <c r="H41" s="11">
        <v>3</v>
      </c>
      <c r="I41" s="11">
        <v>14.7</v>
      </c>
      <c r="J41" s="11">
        <v>4</v>
      </c>
      <c r="K41" s="11">
        <v>19.600000000000001</v>
      </c>
      <c r="L41" s="11">
        <v>6</v>
      </c>
      <c r="M41" s="11">
        <v>29.4</v>
      </c>
      <c r="N41" s="11">
        <v>1</v>
      </c>
      <c r="O41" s="11">
        <v>4.9000000000000004</v>
      </c>
      <c r="P41" s="11">
        <v>2</v>
      </c>
      <c r="Q41" s="11">
        <v>9.8000000000000007</v>
      </c>
      <c r="R41" s="11">
        <v>5</v>
      </c>
      <c r="S41" s="11">
        <v>24.5</v>
      </c>
      <c r="T41" s="11">
        <v>4</v>
      </c>
      <c r="U41" s="11">
        <v>19.600000000000001</v>
      </c>
      <c r="V41" s="11">
        <v>5</v>
      </c>
      <c r="W41" s="11">
        <v>24.5</v>
      </c>
      <c r="X41" s="11">
        <v>9</v>
      </c>
      <c r="Y41" s="11">
        <v>44.1</v>
      </c>
      <c r="Z41" s="11">
        <v>3</v>
      </c>
      <c r="AA41" s="11">
        <v>14.7</v>
      </c>
      <c r="AB41" s="11">
        <v>6</v>
      </c>
      <c r="AC41" s="11">
        <v>29.4</v>
      </c>
      <c r="AD41" s="11">
        <v>9</v>
      </c>
      <c r="AE41" s="11">
        <v>43.2</v>
      </c>
      <c r="AF41" s="11">
        <v>7</v>
      </c>
      <c r="AG41" s="11">
        <v>34.299999999999997</v>
      </c>
      <c r="AH41" s="11">
        <v>4</v>
      </c>
      <c r="AI41" s="11">
        <v>19.600000000000001</v>
      </c>
      <c r="AJ41" s="11">
        <v>2</v>
      </c>
      <c r="AK41" s="11">
        <v>9.8000000000000007</v>
      </c>
      <c r="AL41" s="11">
        <v>3</v>
      </c>
      <c r="AM41" s="11">
        <v>14.7</v>
      </c>
      <c r="AN41" s="11">
        <v>6</v>
      </c>
      <c r="AO41" s="11">
        <v>29.4</v>
      </c>
      <c r="AP41" s="11">
        <v>4</v>
      </c>
      <c r="AQ41" s="11">
        <v>19.600000000000001</v>
      </c>
      <c r="AR41" s="11">
        <v>5</v>
      </c>
      <c r="AS41" s="11">
        <v>23.1</v>
      </c>
      <c r="AT41" s="11">
        <v>3</v>
      </c>
      <c r="AU41" s="11">
        <v>14.7</v>
      </c>
      <c r="AV41" s="11">
        <v>6</v>
      </c>
      <c r="AW41" s="11">
        <v>29.4</v>
      </c>
      <c r="AX41" s="11">
        <v>3</v>
      </c>
      <c r="AY41" s="11">
        <v>14.7</v>
      </c>
      <c r="AZ41" s="11">
        <v>3</v>
      </c>
      <c r="BA41" s="11">
        <v>14.7</v>
      </c>
      <c r="BB41" s="11">
        <v>3</v>
      </c>
      <c r="BC41" s="11">
        <v>14.7</v>
      </c>
      <c r="BD41" s="11">
        <v>4</v>
      </c>
      <c r="BE41" s="11">
        <v>19.600000000000001</v>
      </c>
      <c r="BF41" s="11">
        <v>6</v>
      </c>
      <c r="BG41" s="11">
        <v>29.4</v>
      </c>
      <c r="BH41" s="11">
        <v>2</v>
      </c>
      <c r="BI41" s="11">
        <v>9.8000000000000007</v>
      </c>
      <c r="BJ41" s="11">
        <v>4</v>
      </c>
      <c r="BK41" s="11">
        <v>19.600000000000001</v>
      </c>
      <c r="BL41" s="11">
        <v>6</v>
      </c>
      <c r="BM41" s="11">
        <v>29.4</v>
      </c>
      <c r="BN41" s="11"/>
      <c r="BO41" s="11"/>
      <c r="BP41" s="74">
        <v>140</v>
      </c>
      <c r="BQ41" s="74">
        <v>683.7</v>
      </c>
    </row>
    <row r="42" spans="1:69">
      <c r="A42" s="84" t="s">
        <v>152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>
        <v>1</v>
      </c>
      <c r="BK42" s="11">
        <v>9</v>
      </c>
      <c r="BL42" s="11"/>
      <c r="BM42" s="11"/>
      <c r="BN42" s="11"/>
      <c r="BO42" s="11"/>
      <c r="BP42" s="74">
        <v>1</v>
      </c>
      <c r="BQ42" s="74">
        <v>9</v>
      </c>
    </row>
    <row r="43" spans="1:69">
      <c r="A43" s="84" t="s">
        <v>153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>
        <v>2</v>
      </c>
      <c r="BK43" s="11">
        <v>15</v>
      </c>
      <c r="BL43" s="11">
        <v>5</v>
      </c>
      <c r="BM43" s="11">
        <v>37.5</v>
      </c>
      <c r="BN43" s="11"/>
      <c r="BO43" s="11"/>
      <c r="BP43" s="74">
        <v>7</v>
      </c>
      <c r="BQ43" s="74">
        <v>52.5</v>
      </c>
    </row>
    <row r="44" spans="1:69">
      <c r="A44" s="84" t="s">
        <v>154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>
        <v>1</v>
      </c>
      <c r="BK44" s="11">
        <v>7.5</v>
      </c>
      <c r="BL44" s="11"/>
      <c r="BM44" s="11"/>
      <c r="BN44" s="11"/>
      <c r="BO44" s="11"/>
      <c r="BP44" s="74">
        <v>1</v>
      </c>
      <c r="BQ44" s="74">
        <v>7.5</v>
      </c>
    </row>
    <row r="45" spans="1:69">
      <c r="A45" s="84" t="s">
        <v>155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>
        <v>2</v>
      </c>
      <c r="AK45" s="11">
        <v>0</v>
      </c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74">
        <v>2</v>
      </c>
      <c r="BQ45" s="74">
        <v>0</v>
      </c>
    </row>
    <row r="46" spans="1:69">
      <c r="A46" s="84" t="s">
        <v>156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>
        <v>1</v>
      </c>
      <c r="BA46" s="11">
        <v>0</v>
      </c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74">
        <v>1</v>
      </c>
      <c r="BQ46" s="74">
        <v>0</v>
      </c>
    </row>
    <row r="47" spans="1:69">
      <c r="A47" s="84" t="s">
        <v>157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>
        <v>4</v>
      </c>
      <c r="W47" s="11">
        <v>18</v>
      </c>
      <c r="X47" s="11">
        <v>2</v>
      </c>
      <c r="Y47" s="11">
        <v>9</v>
      </c>
      <c r="Z47" s="11">
        <v>4</v>
      </c>
      <c r="AA47" s="11">
        <v>18</v>
      </c>
      <c r="AB47" s="11">
        <v>3</v>
      </c>
      <c r="AC47" s="11">
        <v>13.5</v>
      </c>
      <c r="AD47" s="11">
        <v>4</v>
      </c>
      <c r="AE47" s="11">
        <v>18</v>
      </c>
      <c r="AF47" s="11">
        <v>2</v>
      </c>
      <c r="AG47" s="11">
        <v>9</v>
      </c>
      <c r="AH47" s="11">
        <v>4</v>
      </c>
      <c r="AI47" s="11">
        <v>18</v>
      </c>
      <c r="AJ47" s="11">
        <v>5</v>
      </c>
      <c r="AK47" s="11">
        <v>22.5</v>
      </c>
      <c r="AL47" s="11">
        <v>4</v>
      </c>
      <c r="AM47" s="11">
        <v>18</v>
      </c>
      <c r="AN47" s="11">
        <v>2</v>
      </c>
      <c r="AO47" s="11">
        <v>9</v>
      </c>
      <c r="AP47" s="11">
        <v>3</v>
      </c>
      <c r="AQ47" s="11">
        <v>13.5</v>
      </c>
      <c r="AR47" s="11">
        <v>1</v>
      </c>
      <c r="AS47" s="11">
        <v>4.5</v>
      </c>
      <c r="AT47" s="11">
        <v>3</v>
      </c>
      <c r="AU47" s="11">
        <v>13.5</v>
      </c>
      <c r="AV47" s="11"/>
      <c r="AW47" s="11"/>
      <c r="AX47" s="11">
        <v>1</v>
      </c>
      <c r="AY47" s="11">
        <v>4.5</v>
      </c>
      <c r="AZ47" s="11">
        <v>3</v>
      </c>
      <c r="BA47" s="11">
        <v>13.5</v>
      </c>
      <c r="BB47" s="11">
        <v>4</v>
      </c>
      <c r="BC47" s="11">
        <v>18</v>
      </c>
      <c r="BD47" s="11">
        <v>9</v>
      </c>
      <c r="BE47" s="11">
        <v>40.5</v>
      </c>
      <c r="BF47" s="11">
        <v>9</v>
      </c>
      <c r="BG47" s="11">
        <v>40.5</v>
      </c>
      <c r="BH47" s="11">
        <v>6</v>
      </c>
      <c r="BI47" s="11">
        <v>27</v>
      </c>
      <c r="BJ47" s="11">
        <v>6</v>
      </c>
      <c r="BK47" s="11">
        <v>27</v>
      </c>
      <c r="BL47" s="11">
        <v>7</v>
      </c>
      <c r="BM47" s="11">
        <v>31.5</v>
      </c>
      <c r="BN47" s="11"/>
      <c r="BO47" s="11"/>
      <c r="BP47" s="74">
        <v>86</v>
      </c>
      <c r="BQ47" s="74">
        <v>387</v>
      </c>
    </row>
    <row r="48" spans="1:69">
      <c r="A48" s="84" t="s">
        <v>158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>
        <v>1</v>
      </c>
      <c r="AK48" s="11">
        <v>18</v>
      </c>
      <c r="AL48" s="11"/>
      <c r="AM48" s="11"/>
      <c r="AN48" s="11">
        <v>1</v>
      </c>
      <c r="AO48" s="11">
        <v>18</v>
      </c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74">
        <v>2</v>
      </c>
      <c r="BQ48" s="74">
        <v>36</v>
      </c>
    </row>
    <row r="49" spans="1:69">
      <c r="A49" s="84" t="s">
        <v>159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>
        <v>2</v>
      </c>
      <c r="AC49" s="11">
        <v>11</v>
      </c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>
        <v>1</v>
      </c>
      <c r="BC49" s="11">
        <v>5.5</v>
      </c>
      <c r="BD49" s="11"/>
      <c r="BE49" s="11"/>
      <c r="BF49" s="11"/>
      <c r="BG49" s="11"/>
      <c r="BH49" s="11"/>
      <c r="BI49" s="11"/>
      <c r="BJ49" s="11">
        <v>1</v>
      </c>
      <c r="BK49" s="11">
        <v>5.5</v>
      </c>
      <c r="BL49" s="11"/>
      <c r="BM49" s="11"/>
      <c r="BN49" s="11"/>
      <c r="BO49" s="11"/>
      <c r="BP49" s="74">
        <v>4</v>
      </c>
      <c r="BQ49" s="74">
        <v>22</v>
      </c>
    </row>
    <row r="50" spans="1:69">
      <c r="A50" s="84" t="s">
        <v>160</v>
      </c>
      <c r="B50" s="11"/>
      <c r="C50" s="11"/>
      <c r="D50" s="11">
        <v>1</v>
      </c>
      <c r="E50" s="11">
        <v>5.44</v>
      </c>
      <c r="F50" s="11">
        <v>10</v>
      </c>
      <c r="G50" s="11">
        <v>54.4</v>
      </c>
      <c r="H50" s="11">
        <v>3</v>
      </c>
      <c r="I50" s="11">
        <v>16.32</v>
      </c>
      <c r="J50" s="11">
        <v>8</v>
      </c>
      <c r="K50" s="11">
        <v>43.52</v>
      </c>
      <c r="L50" s="11">
        <v>4</v>
      </c>
      <c r="M50" s="11">
        <v>21.76</v>
      </c>
      <c r="N50" s="11">
        <v>8</v>
      </c>
      <c r="O50" s="11">
        <v>43.52</v>
      </c>
      <c r="P50" s="11">
        <v>3</v>
      </c>
      <c r="Q50" s="11">
        <v>16.32</v>
      </c>
      <c r="R50" s="11">
        <v>7</v>
      </c>
      <c r="S50" s="11">
        <v>38.08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74">
        <v>44</v>
      </c>
      <c r="BQ50" s="74">
        <v>239.36</v>
      </c>
    </row>
    <row r="51" spans="1:69">
      <c r="A51" s="84" t="s">
        <v>161</v>
      </c>
      <c r="B51" s="11"/>
      <c r="C51" s="11"/>
      <c r="D51" s="11">
        <v>6</v>
      </c>
      <c r="E51" s="11">
        <v>27</v>
      </c>
      <c r="F51" s="11">
        <v>2</v>
      </c>
      <c r="G51" s="11">
        <v>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74">
        <v>8</v>
      </c>
      <c r="BQ51" s="74">
        <v>36</v>
      </c>
    </row>
    <row r="52" spans="1:69">
      <c r="A52" s="84" t="s">
        <v>162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v>1</v>
      </c>
      <c r="S52" s="11">
        <v>12.1</v>
      </c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>
        <v>1</v>
      </c>
      <c r="AS52" s="11">
        <v>13.5</v>
      </c>
      <c r="AT52" s="11"/>
      <c r="AU52" s="11"/>
      <c r="AV52" s="11"/>
      <c r="AW52" s="11"/>
      <c r="AX52" s="11">
        <v>2</v>
      </c>
      <c r="AY52" s="11">
        <v>27</v>
      </c>
      <c r="AZ52" s="11"/>
      <c r="BA52" s="11"/>
      <c r="BB52" s="11"/>
      <c r="BC52" s="11"/>
      <c r="BD52" s="11">
        <v>3</v>
      </c>
      <c r="BE52" s="11">
        <v>40.5</v>
      </c>
      <c r="BF52" s="11">
        <v>1</v>
      </c>
      <c r="BG52" s="11">
        <v>13.5</v>
      </c>
      <c r="BH52" s="11">
        <v>1</v>
      </c>
      <c r="BI52" s="11">
        <v>13.5</v>
      </c>
      <c r="BJ52" s="11">
        <v>2</v>
      </c>
      <c r="BK52" s="11">
        <v>27</v>
      </c>
      <c r="BL52" s="11">
        <v>3</v>
      </c>
      <c r="BM52" s="11">
        <v>40.5</v>
      </c>
      <c r="BN52" s="11"/>
      <c r="BO52" s="11"/>
      <c r="BP52" s="74">
        <v>14</v>
      </c>
      <c r="BQ52" s="74">
        <v>187.6</v>
      </c>
    </row>
    <row r="53" spans="1:69">
      <c r="A53" s="84" t="s">
        <v>163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>
        <v>1</v>
      </c>
      <c r="BA53" s="11">
        <v>15.5</v>
      </c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>
        <v>1</v>
      </c>
      <c r="BM53" s="11">
        <v>15.5</v>
      </c>
      <c r="BN53" s="11"/>
      <c r="BO53" s="11"/>
      <c r="BP53" s="74">
        <v>2</v>
      </c>
      <c r="BQ53" s="74">
        <v>31</v>
      </c>
    </row>
    <row r="54" spans="1:69">
      <c r="A54" s="84" t="s">
        <v>164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>
        <v>1</v>
      </c>
      <c r="AI54" s="11">
        <v>14</v>
      </c>
      <c r="AJ54" s="11">
        <v>1</v>
      </c>
      <c r="AK54" s="11">
        <v>14</v>
      </c>
      <c r="AL54" s="11"/>
      <c r="AM54" s="11"/>
      <c r="AN54" s="11">
        <v>2</v>
      </c>
      <c r="AO54" s="11">
        <v>28</v>
      </c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>
        <v>1</v>
      </c>
      <c r="BE54" s="11">
        <v>14</v>
      </c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74">
        <v>5</v>
      </c>
      <c r="BQ54" s="74">
        <v>70</v>
      </c>
    </row>
    <row r="55" spans="1:69">
      <c r="A55" s="84" t="s">
        <v>165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>
        <v>1</v>
      </c>
      <c r="AK55" s="11">
        <v>14</v>
      </c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74">
        <v>1</v>
      </c>
      <c r="BQ55" s="74">
        <v>14</v>
      </c>
    </row>
    <row r="56" spans="1:69">
      <c r="A56" s="84" t="s">
        <v>166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1</v>
      </c>
      <c r="W56" s="11">
        <v>26</v>
      </c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>
        <v>1</v>
      </c>
      <c r="AO56" s="11">
        <v>26</v>
      </c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>
        <v>1</v>
      </c>
      <c r="BE56" s="11">
        <v>26</v>
      </c>
      <c r="BF56" s="11"/>
      <c r="BG56" s="11"/>
      <c r="BH56" s="11">
        <v>1</v>
      </c>
      <c r="BI56" s="11">
        <v>26</v>
      </c>
      <c r="BJ56" s="11"/>
      <c r="BK56" s="11"/>
      <c r="BL56" s="11"/>
      <c r="BM56" s="11"/>
      <c r="BN56" s="11"/>
      <c r="BO56" s="11"/>
      <c r="BP56" s="74">
        <v>4</v>
      </c>
      <c r="BQ56" s="74">
        <v>104</v>
      </c>
    </row>
    <row r="57" spans="1:69">
      <c r="A57" s="84" t="s">
        <v>167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>
        <v>2</v>
      </c>
      <c r="S57" s="11">
        <v>30.62</v>
      </c>
      <c r="T57" s="11">
        <v>4</v>
      </c>
      <c r="U57" s="11">
        <v>61.24</v>
      </c>
      <c r="V57" s="11">
        <v>2</v>
      </c>
      <c r="W57" s="11">
        <v>33</v>
      </c>
      <c r="X57" s="11">
        <v>1</v>
      </c>
      <c r="Y57" s="11">
        <v>16.5</v>
      </c>
      <c r="Z57" s="11">
        <v>2</v>
      </c>
      <c r="AA57" s="11">
        <v>33</v>
      </c>
      <c r="AB57" s="11">
        <v>1</v>
      </c>
      <c r="AC57" s="11">
        <v>16.5</v>
      </c>
      <c r="AD57" s="11">
        <v>2</v>
      </c>
      <c r="AE57" s="11">
        <v>33</v>
      </c>
      <c r="AF57" s="11">
        <v>1</v>
      </c>
      <c r="AG57" s="11">
        <v>16.5</v>
      </c>
      <c r="AH57" s="11"/>
      <c r="AI57" s="11"/>
      <c r="AJ57" s="11">
        <v>2</v>
      </c>
      <c r="AK57" s="11">
        <v>33</v>
      </c>
      <c r="AL57" s="11"/>
      <c r="AM57" s="11"/>
      <c r="AN57" s="11">
        <v>1</v>
      </c>
      <c r="AO57" s="11">
        <v>16.5</v>
      </c>
      <c r="AP57" s="11">
        <v>1</v>
      </c>
      <c r="AQ57" s="11">
        <v>16.5</v>
      </c>
      <c r="AR57" s="11">
        <v>1</v>
      </c>
      <c r="AS57" s="11">
        <v>16.5</v>
      </c>
      <c r="AT57" s="11">
        <v>1</v>
      </c>
      <c r="AU57" s="11">
        <v>16.5</v>
      </c>
      <c r="AV57" s="11">
        <v>1</v>
      </c>
      <c r="AW57" s="11">
        <v>16.5</v>
      </c>
      <c r="AX57" s="11">
        <v>2</v>
      </c>
      <c r="AY57" s="11">
        <v>33</v>
      </c>
      <c r="AZ57" s="11">
        <v>2</v>
      </c>
      <c r="BA57" s="11">
        <v>33</v>
      </c>
      <c r="BB57" s="11">
        <v>5</v>
      </c>
      <c r="BC57" s="11">
        <v>82.5</v>
      </c>
      <c r="BD57" s="11">
        <v>7</v>
      </c>
      <c r="BE57" s="11">
        <v>115.5</v>
      </c>
      <c r="BF57" s="11">
        <v>4</v>
      </c>
      <c r="BG57" s="11">
        <v>66</v>
      </c>
      <c r="BH57" s="11">
        <v>3</v>
      </c>
      <c r="BI57" s="11">
        <v>49.5</v>
      </c>
      <c r="BJ57" s="11">
        <v>1</v>
      </c>
      <c r="BK57" s="11">
        <v>16.5</v>
      </c>
      <c r="BL57" s="11">
        <v>2</v>
      </c>
      <c r="BM57" s="11">
        <v>33</v>
      </c>
      <c r="BN57" s="11"/>
      <c r="BO57" s="11"/>
      <c r="BP57" s="74">
        <v>48</v>
      </c>
      <c r="BQ57" s="74">
        <v>784.86</v>
      </c>
    </row>
    <row r="58" spans="1:69">
      <c r="A58" s="118" t="s">
        <v>168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>
        <v>80</v>
      </c>
      <c r="AO58" s="118">
        <v>392</v>
      </c>
      <c r="AP58" s="118">
        <v>159</v>
      </c>
      <c r="AQ58" s="118">
        <v>779.1</v>
      </c>
      <c r="AR58" s="118">
        <v>157</v>
      </c>
      <c r="AS58" s="118">
        <v>764.4</v>
      </c>
      <c r="AT58" s="118">
        <v>159</v>
      </c>
      <c r="AU58" s="118">
        <v>779.1</v>
      </c>
      <c r="AV58" s="118">
        <v>154</v>
      </c>
      <c r="AW58" s="118">
        <v>754.6</v>
      </c>
      <c r="AX58" s="118">
        <v>193</v>
      </c>
      <c r="AY58" s="118">
        <v>945.7</v>
      </c>
      <c r="AZ58" s="118">
        <v>177</v>
      </c>
      <c r="BA58" s="118">
        <v>867.3</v>
      </c>
      <c r="BB58" s="118">
        <v>181</v>
      </c>
      <c r="BC58" s="118">
        <v>882</v>
      </c>
      <c r="BD58" s="118">
        <v>173</v>
      </c>
      <c r="BE58" s="118">
        <v>847.7</v>
      </c>
      <c r="BF58" s="118">
        <v>176</v>
      </c>
      <c r="BG58" s="118">
        <v>862.4</v>
      </c>
      <c r="BH58" s="118">
        <v>91</v>
      </c>
      <c r="BI58" s="118">
        <v>621.9</v>
      </c>
      <c r="BJ58" s="118">
        <v>145</v>
      </c>
      <c r="BK58" s="118">
        <v>1001.5</v>
      </c>
      <c r="BL58" s="118">
        <v>162</v>
      </c>
      <c r="BM58" s="118">
        <v>1130.7</v>
      </c>
      <c r="BN58" s="118">
        <v>10</v>
      </c>
      <c r="BO58" s="118">
        <v>69</v>
      </c>
      <c r="BP58" s="74">
        <v>2017</v>
      </c>
      <c r="BQ58" s="74">
        <v>10697.4</v>
      </c>
    </row>
    <row r="59" spans="1:69">
      <c r="A59" s="84" t="s">
        <v>169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>
        <v>1</v>
      </c>
      <c r="BA59" s="11">
        <v>4.9000000000000004</v>
      </c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74">
        <v>1</v>
      </c>
      <c r="BQ59" s="74">
        <v>4.9000000000000004</v>
      </c>
    </row>
    <row r="60" spans="1:69">
      <c r="A60" s="84" t="s">
        <v>170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>
        <v>1</v>
      </c>
      <c r="BG60" s="11">
        <v>8.5</v>
      </c>
      <c r="BH60" s="11">
        <v>2</v>
      </c>
      <c r="BI60" s="11">
        <v>17</v>
      </c>
      <c r="BJ60" s="11"/>
      <c r="BK60" s="11"/>
      <c r="BL60" s="11">
        <v>1</v>
      </c>
      <c r="BM60" s="11">
        <v>8.5</v>
      </c>
      <c r="BN60" s="11"/>
      <c r="BO60" s="11"/>
      <c r="BP60" s="74">
        <v>4</v>
      </c>
      <c r="BQ60" s="74">
        <v>34</v>
      </c>
    </row>
    <row r="61" spans="1:69">
      <c r="A61" s="84" t="s">
        <v>171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>
        <v>1</v>
      </c>
      <c r="BA61" s="11">
        <v>9.5</v>
      </c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74">
        <v>1</v>
      </c>
      <c r="BQ61" s="74">
        <v>9.5</v>
      </c>
    </row>
    <row r="62" spans="1:69">
      <c r="A62" s="84" t="s">
        <v>172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>
        <v>1</v>
      </c>
      <c r="BM62" s="11">
        <v>5</v>
      </c>
      <c r="BN62" s="11"/>
      <c r="BO62" s="11"/>
      <c r="BP62" s="74">
        <v>1</v>
      </c>
      <c r="BQ62" s="74">
        <v>5</v>
      </c>
    </row>
    <row r="63" spans="1:69">
      <c r="A63" s="84" t="s">
        <v>173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>
        <v>1</v>
      </c>
      <c r="AU63" s="11">
        <v>10.5</v>
      </c>
      <c r="AV63" s="11">
        <v>1</v>
      </c>
      <c r="AW63" s="11">
        <v>10.5</v>
      </c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74">
        <v>2</v>
      </c>
      <c r="BQ63" s="74">
        <v>21</v>
      </c>
    </row>
    <row r="64" spans="1:69">
      <c r="A64" s="84" t="s">
        <v>174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>
        <v>1</v>
      </c>
      <c r="U64" s="11">
        <v>13.790000000000001</v>
      </c>
      <c r="V64" s="11"/>
      <c r="W64" s="11"/>
      <c r="X64" s="11">
        <v>1</v>
      </c>
      <c r="Y64" s="11">
        <v>15</v>
      </c>
      <c r="Z64" s="11"/>
      <c r="AA64" s="11"/>
      <c r="AB64" s="11"/>
      <c r="AC64" s="11"/>
      <c r="AD64" s="11">
        <v>2</v>
      </c>
      <c r="AE64" s="11">
        <v>30</v>
      </c>
      <c r="AF64" s="11">
        <v>1</v>
      </c>
      <c r="AG64" s="11">
        <v>15</v>
      </c>
      <c r="AH64" s="11"/>
      <c r="AI64" s="11"/>
      <c r="AJ64" s="11">
        <v>1</v>
      </c>
      <c r="AK64" s="11">
        <v>15</v>
      </c>
      <c r="AL64" s="11">
        <v>1</v>
      </c>
      <c r="AM64" s="11">
        <v>15</v>
      </c>
      <c r="AN64" s="11">
        <v>0</v>
      </c>
      <c r="AO64" s="11">
        <v>0</v>
      </c>
      <c r="AP64" s="11"/>
      <c r="AQ64" s="11"/>
      <c r="AR64" s="11"/>
      <c r="AS64" s="11"/>
      <c r="AT64" s="11"/>
      <c r="AU64" s="11"/>
      <c r="AV64" s="11"/>
      <c r="AW64" s="11"/>
      <c r="AX64" s="11">
        <v>1</v>
      </c>
      <c r="AY64" s="11">
        <v>15</v>
      </c>
      <c r="AZ64" s="11"/>
      <c r="BA64" s="11"/>
      <c r="BB64" s="11">
        <v>1</v>
      </c>
      <c r="BC64" s="11">
        <v>15</v>
      </c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74">
        <v>9</v>
      </c>
      <c r="BQ64" s="74">
        <v>133.79</v>
      </c>
    </row>
    <row r="65" spans="1:69">
      <c r="A65" s="84" t="s">
        <v>175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>
        <v>1</v>
      </c>
      <c r="AQ65" s="11">
        <v>19.5</v>
      </c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74">
        <v>1</v>
      </c>
      <c r="BQ65" s="74">
        <v>19.5</v>
      </c>
    </row>
    <row r="66" spans="1:69">
      <c r="A66" s="84" t="s">
        <v>176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>
        <v>1</v>
      </c>
      <c r="AA66" s="11">
        <v>12</v>
      </c>
      <c r="AB66" s="11">
        <v>1</v>
      </c>
      <c r="AC66" s="11">
        <v>12</v>
      </c>
      <c r="AD66" s="11">
        <v>1</v>
      </c>
      <c r="AE66" s="11">
        <v>12</v>
      </c>
      <c r="AF66" s="11"/>
      <c r="AG66" s="11"/>
      <c r="AH66" s="11"/>
      <c r="AI66" s="11"/>
      <c r="AJ66" s="11">
        <v>1</v>
      </c>
      <c r="AK66" s="11">
        <v>12</v>
      </c>
      <c r="AL66" s="11"/>
      <c r="AM66" s="11"/>
      <c r="AN66" s="11">
        <v>1</v>
      </c>
      <c r="AO66" s="11">
        <v>12</v>
      </c>
      <c r="AP66" s="11">
        <v>1</v>
      </c>
      <c r="AQ66" s="11">
        <v>12</v>
      </c>
      <c r="AR66" s="11"/>
      <c r="AS66" s="11"/>
      <c r="AT66" s="11"/>
      <c r="AU66" s="11"/>
      <c r="AV66" s="11"/>
      <c r="AW66" s="11"/>
      <c r="AX66" s="11">
        <v>3</v>
      </c>
      <c r="AY66" s="11">
        <v>36</v>
      </c>
      <c r="AZ66" s="11"/>
      <c r="BA66" s="11"/>
      <c r="BB66" s="11"/>
      <c r="BC66" s="11"/>
      <c r="BD66" s="11">
        <v>1</v>
      </c>
      <c r="BE66" s="11">
        <v>12</v>
      </c>
      <c r="BF66" s="11">
        <v>1</v>
      </c>
      <c r="BG66" s="11">
        <v>12</v>
      </c>
      <c r="BH66" s="11">
        <v>1</v>
      </c>
      <c r="BI66" s="11">
        <v>12</v>
      </c>
      <c r="BJ66" s="11">
        <v>1</v>
      </c>
      <c r="BK66" s="11">
        <v>12</v>
      </c>
      <c r="BL66" s="11">
        <v>2</v>
      </c>
      <c r="BM66" s="11">
        <v>24</v>
      </c>
      <c r="BN66" s="11"/>
      <c r="BO66" s="11"/>
      <c r="BP66" s="74">
        <v>15</v>
      </c>
      <c r="BQ66" s="74">
        <v>180</v>
      </c>
    </row>
    <row r="67" spans="1:69">
      <c r="A67" s="84" t="s">
        <v>177</v>
      </c>
      <c r="B67" s="11"/>
      <c r="C67" s="11"/>
      <c r="D67" s="11">
        <v>2</v>
      </c>
      <c r="E67" s="11">
        <v>25.400000000000002</v>
      </c>
      <c r="F67" s="11">
        <v>1</v>
      </c>
      <c r="G67" s="11">
        <v>12.700000000000001</v>
      </c>
      <c r="H67" s="11"/>
      <c r="I67" s="11"/>
      <c r="J67" s="11"/>
      <c r="K67" s="11"/>
      <c r="L67" s="11">
        <v>3</v>
      </c>
      <c r="M67" s="11">
        <v>38.1</v>
      </c>
      <c r="N67" s="11">
        <v>1</v>
      </c>
      <c r="O67" s="11">
        <v>12.7</v>
      </c>
      <c r="P67" s="11">
        <v>1</v>
      </c>
      <c r="Q67" s="11">
        <v>12.700000000000001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>
        <v>3</v>
      </c>
      <c r="AC67" s="11">
        <v>39</v>
      </c>
      <c r="AD67" s="11"/>
      <c r="AE67" s="11"/>
      <c r="AF67" s="11"/>
      <c r="AG67" s="11"/>
      <c r="AH67" s="11"/>
      <c r="AI67" s="11"/>
      <c r="AJ67" s="11">
        <v>1</v>
      </c>
      <c r="AK67" s="11">
        <v>13</v>
      </c>
      <c r="AL67" s="11"/>
      <c r="AM67" s="11"/>
      <c r="AN67" s="11">
        <v>1</v>
      </c>
      <c r="AO67" s="11">
        <v>13</v>
      </c>
      <c r="AP67" s="11">
        <v>1</v>
      </c>
      <c r="AQ67" s="11">
        <v>13</v>
      </c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74">
        <v>14</v>
      </c>
      <c r="BQ67" s="74">
        <v>179.6</v>
      </c>
    </row>
    <row r="68" spans="1:69">
      <c r="A68" s="84" t="s">
        <v>178</v>
      </c>
      <c r="B68" s="11"/>
      <c r="C68" s="11"/>
      <c r="D68" s="11"/>
      <c r="E68" s="11"/>
      <c r="F68" s="11"/>
      <c r="G68" s="11"/>
      <c r="H68" s="11">
        <v>1</v>
      </c>
      <c r="I68" s="11">
        <v>15.85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74">
        <v>1</v>
      </c>
      <c r="BQ68" s="74">
        <v>15.85</v>
      </c>
    </row>
    <row r="69" spans="1:69">
      <c r="A69" s="84" t="s">
        <v>179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>
        <v>2</v>
      </c>
      <c r="M69" s="11">
        <v>21.900000000000002</v>
      </c>
      <c r="N69" s="11">
        <v>2</v>
      </c>
      <c r="O69" s="11">
        <v>21.900000000000002</v>
      </c>
      <c r="P69" s="11">
        <v>1</v>
      </c>
      <c r="Q69" s="11">
        <v>10.950000000000001</v>
      </c>
      <c r="R69" s="11">
        <v>1</v>
      </c>
      <c r="S69" s="11">
        <v>10.950000000000001</v>
      </c>
      <c r="T69" s="11"/>
      <c r="U69" s="11"/>
      <c r="V69" s="11">
        <v>1</v>
      </c>
      <c r="W69" s="11">
        <v>12</v>
      </c>
      <c r="X69" s="11">
        <v>1</v>
      </c>
      <c r="Y69" s="11">
        <v>12</v>
      </c>
      <c r="Z69" s="11">
        <v>1</v>
      </c>
      <c r="AA69" s="11">
        <v>12</v>
      </c>
      <c r="AB69" s="11"/>
      <c r="AC69" s="11"/>
      <c r="AD69" s="11"/>
      <c r="AE69" s="11"/>
      <c r="AF69" s="11"/>
      <c r="AG69" s="11"/>
      <c r="AH69" s="11"/>
      <c r="AI69" s="11"/>
      <c r="AJ69" s="11">
        <v>1</v>
      </c>
      <c r="AK69" s="11">
        <v>12</v>
      </c>
      <c r="AL69" s="11"/>
      <c r="AM69" s="11"/>
      <c r="AN69" s="11"/>
      <c r="AO69" s="11"/>
      <c r="AP69" s="11">
        <v>1</v>
      </c>
      <c r="AQ69" s="11">
        <v>12</v>
      </c>
      <c r="AR69" s="11">
        <v>1</v>
      </c>
      <c r="AS69" s="11">
        <v>12</v>
      </c>
      <c r="AT69" s="11"/>
      <c r="AU69" s="11"/>
      <c r="AV69" s="11"/>
      <c r="AW69" s="11"/>
      <c r="AX69" s="11">
        <v>1</v>
      </c>
      <c r="AY69" s="11">
        <v>12</v>
      </c>
      <c r="AZ69" s="11">
        <v>1</v>
      </c>
      <c r="BA69" s="11">
        <v>12</v>
      </c>
      <c r="BB69" s="11"/>
      <c r="BC69" s="11"/>
      <c r="BD69" s="11"/>
      <c r="BE69" s="11"/>
      <c r="BF69" s="11">
        <v>3</v>
      </c>
      <c r="BG69" s="11">
        <v>36</v>
      </c>
      <c r="BH69" s="11">
        <v>1</v>
      </c>
      <c r="BI69" s="11">
        <v>12</v>
      </c>
      <c r="BJ69" s="11"/>
      <c r="BK69" s="11"/>
      <c r="BL69" s="11"/>
      <c r="BM69" s="11"/>
      <c r="BN69" s="11"/>
      <c r="BO69" s="11"/>
      <c r="BP69" s="74">
        <v>18</v>
      </c>
      <c r="BQ69" s="74">
        <v>209.70000000000002</v>
      </c>
    </row>
    <row r="70" spans="1:69">
      <c r="A70" s="84" t="s">
        <v>180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>
        <v>16</v>
      </c>
      <c r="M70" s="11">
        <v>11.700000000000001</v>
      </c>
      <c r="N70" s="11"/>
      <c r="O70" s="11"/>
      <c r="P70" s="11"/>
      <c r="Q70" s="11"/>
      <c r="R70" s="11"/>
      <c r="S70" s="11"/>
      <c r="T70" s="11">
        <v>2</v>
      </c>
      <c r="U70" s="11">
        <v>23.900000000000002</v>
      </c>
      <c r="V70" s="11"/>
      <c r="W70" s="11"/>
      <c r="X70" s="11"/>
      <c r="Y70" s="11"/>
      <c r="Z70" s="11">
        <v>1</v>
      </c>
      <c r="AA70" s="11">
        <v>12</v>
      </c>
      <c r="AB70" s="11"/>
      <c r="AC70" s="11"/>
      <c r="AD70" s="11"/>
      <c r="AE70" s="11"/>
      <c r="AF70" s="11"/>
      <c r="AG70" s="11"/>
      <c r="AH70" s="11">
        <v>1</v>
      </c>
      <c r="AI70" s="11">
        <v>12</v>
      </c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74">
        <v>20</v>
      </c>
      <c r="BQ70" s="74">
        <v>59.6</v>
      </c>
    </row>
    <row r="71" spans="1:69">
      <c r="A71" s="84" t="s">
        <v>181</v>
      </c>
      <c r="B71" s="11"/>
      <c r="C71" s="11"/>
      <c r="D71" s="11"/>
      <c r="E71" s="11"/>
      <c r="F71" s="11">
        <v>1</v>
      </c>
      <c r="G71" s="11">
        <v>12.65</v>
      </c>
      <c r="H71" s="11">
        <v>3</v>
      </c>
      <c r="I71" s="11">
        <v>37.950000000000003</v>
      </c>
      <c r="J71" s="11"/>
      <c r="K71" s="11"/>
      <c r="L71" s="11">
        <v>2</v>
      </c>
      <c r="M71" s="11">
        <v>25.3</v>
      </c>
      <c r="N71" s="11">
        <v>1</v>
      </c>
      <c r="O71" s="11">
        <v>12.65</v>
      </c>
      <c r="P71" s="11">
        <v>3</v>
      </c>
      <c r="Q71" s="11">
        <v>37.950000000000003</v>
      </c>
      <c r="R71" s="11">
        <v>1</v>
      </c>
      <c r="S71" s="11">
        <v>12.65</v>
      </c>
      <c r="T71" s="11">
        <v>1</v>
      </c>
      <c r="U71" s="11">
        <v>12.65</v>
      </c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>
        <v>1</v>
      </c>
      <c r="AK71" s="11">
        <v>13</v>
      </c>
      <c r="AL71" s="11"/>
      <c r="AM71" s="11"/>
      <c r="AN71" s="11"/>
      <c r="AO71" s="11"/>
      <c r="AP71" s="11">
        <v>1</v>
      </c>
      <c r="AQ71" s="11">
        <v>13</v>
      </c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>
        <v>1</v>
      </c>
      <c r="BG71" s="11">
        <v>13</v>
      </c>
      <c r="BH71" s="11"/>
      <c r="BI71" s="11"/>
      <c r="BJ71" s="11">
        <v>2</v>
      </c>
      <c r="BK71" s="11">
        <v>20.8</v>
      </c>
      <c r="BL71" s="11"/>
      <c r="BM71" s="11"/>
      <c r="BN71" s="11"/>
      <c r="BO71" s="11"/>
      <c r="BP71" s="74">
        <v>17</v>
      </c>
      <c r="BQ71" s="74">
        <v>211.6</v>
      </c>
    </row>
    <row r="72" spans="1:69">
      <c r="A72" s="84" t="s">
        <v>182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>
        <v>1</v>
      </c>
      <c r="S72" s="11">
        <v>11.700000000000001</v>
      </c>
      <c r="T72" s="11">
        <v>1</v>
      </c>
      <c r="U72" s="11">
        <v>11.950000000000001</v>
      </c>
      <c r="V72" s="11"/>
      <c r="W72" s="11"/>
      <c r="X72" s="11"/>
      <c r="Y72" s="11"/>
      <c r="Z72" s="11">
        <v>1</v>
      </c>
      <c r="AA72" s="11">
        <v>12</v>
      </c>
      <c r="AB72" s="11"/>
      <c r="AC72" s="11"/>
      <c r="AD72" s="11"/>
      <c r="AE72" s="11"/>
      <c r="AF72" s="11">
        <v>1</v>
      </c>
      <c r="AG72" s="11">
        <v>12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>
        <v>1</v>
      </c>
      <c r="AW72" s="11">
        <v>12</v>
      </c>
      <c r="AX72" s="11">
        <v>1</v>
      </c>
      <c r="AY72" s="11">
        <v>12</v>
      </c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>
        <v>2</v>
      </c>
      <c r="BK72" s="11">
        <v>15</v>
      </c>
      <c r="BL72" s="11"/>
      <c r="BM72" s="11"/>
      <c r="BN72" s="11"/>
      <c r="BO72" s="11"/>
      <c r="BP72" s="74">
        <v>8</v>
      </c>
      <c r="BQ72" s="74">
        <v>86.65</v>
      </c>
    </row>
    <row r="73" spans="1:69">
      <c r="A73" s="84" t="s">
        <v>183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>
        <v>1</v>
      </c>
      <c r="M73" s="11">
        <v>17.350000000000001</v>
      </c>
      <c r="N73" s="11"/>
      <c r="O73" s="11"/>
      <c r="P73" s="11"/>
      <c r="Q73" s="11"/>
      <c r="R73" s="11">
        <v>1</v>
      </c>
      <c r="S73" s="11">
        <v>17.350000000000001</v>
      </c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74">
        <v>2</v>
      </c>
      <c r="BQ73" s="74">
        <v>34.700000000000003</v>
      </c>
    </row>
    <row r="74" spans="1:69">
      <c r="A74" s="84" t="s">
        <v>184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>
        <v>1</v>
      </c>
      <c r="M74" s="11">
        <v>15.85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74">
        <v>1</v>
      </c>
      <c r="BQ74" s="74">
        <v>15.85</v>
      </c>
    </row>
    <row r="75" spans="1:69">
      <c r="A75" s="84" t="s">
        <v>185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>
        <v>1</v>
      </c>
      <c r="AG75" s="11">
        <v>30.5</v>
      </c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74">
        <v>1</v>
      </c>
      <c r="BQ75" s="74">
        <v>30.5</v>
      </c>
    </row>
    <row r="76" spans="1:69">
      <c r="A76" s="84" t="s">
        <v>186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>
        <v>1</v>
      </c>
      <c r="M76" s="11">
        <v>11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74">
        <v>1</v>
      </c>
      <c r="BQ76" s="74">
        <v>11</v>
      </c>
    </row>
    <row r="77" spans="1:69">
      <c r="A77" s="84" t="s">
        <v>187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>
        <v>1</v>
      </c>
      <c r="AC77" s="11">
        <v>22</v>
      </c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74">
        <v>1</v>
      </c>
      <c r="BQ77" s="74">
        <v>22</v>
      </c>
    </row>
    <row r="78" spans="1:69">
      <c r="A78" s="84" t="s">
        <v>188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>
        <v>1</v>
      </c>
      <c r="M78" s="11">
        <v>21.5</v>
      </c>
      <c r="N78" s="11"/>
      <c r="O78" s="11"/>
      <c r="P78" s="11">
        <v>2</v>
      </c>
      <c r="Q78" s="11">
        <v>43</v>
      </c>
      <c r="R78" s="11">
        <v>2</v>
      </c>
      <c r="S78" s="11">
        <v>43</v>
      </c>
      <c r="T78" s="11"/>
      <c r="U78" s="11"/>
      <c r="V78" s="11">
        <v>2</v>
      </c>
      <c r="W78" s="11">
        <v>44</v>
      </c>
      <c r="X78" s="11"/>
      <c r="Y78" s="11"/>
      <c r="Z78" s="11">
        <v>2</v>
      </c>
      <c r="AA78" s="11">
        <v>44</v>
      </c>
      <c r="AB78" s="11">
        <v>5</v>
      </c>
      <c r="AC78" s="11">
        <v>110</v>
      </c>
      <c r="AD78" s="11">
        <v>1</v>
      </c>
      <c r="AE78" s="11">
        <v>22</v>
      </c>
      <c r="AF78" s="11">
        <v>1</v>
      </c>
      <c r="AG78" s="11">
        <v>22</v>
      </c>
      <c r="AH78" s="11"/>
      <c r="AI78" s="11"/>
      <c r="AJ78" s="11">
        <v>3</v>
      </c>
      <c r="AK78" s="11">
        <v>66</v>
      </c>
      <c r="AL78" s="11">
        <v>5</v>
      </c>
      <c r="AM78" s="11">
        <v>110</v>
      </c>
      <c r="AN78" s="11">
        <v>6</v>
      </c>
      <c r="AO78" s="11">
        <v>132</v>
      </c>
      <c r="AP78" s="11">
        <v>4</v>
      </c>
      <c r="AQ78" s="11">
        <v>88</v>
      </c>
      <c r="AR78" s="11">
        <v>2</v>
      </c>
      <c r="AS78" s="11">
        <v>44</v>
      </c>
      <c r="AT78" s="11">
        <v>4</v>
      </c>
      <c r="AU78" s="11">
        <v>88</v>
      </c>
      <c r="AV78" s="11">
        <v>2</v>
      </c>
      <c r="AW78" s="11">
        <v>44</v>
      </c>
      <c r="AX78" s="11">
        <v>3</v>
      </c>
      <c r="AY78" s="11">
        <v>66</v>
      </c>
      <c r="AZ78" s="11">
        <v>5</v>
      </c>
      <c r="BA78" s="11">
        <v>110</v>
      </c>
      <c r="BB78" s="11"/>
      <c r="BC78" s="11"/>
      <c r="BD78" s="11">
        <v>2</v>
      </c>
      <c r="BE78" s="11">
        <v>44</v>
      </c>
      <c r="BF78" s="11">
        <v>1</v>
      </c>
      <c r="BG78" s="11">
        <v>22</v>
      </c>
      <c r="BH78" s="11">
        <v>3</v>
      </c>
      <c r="BI78" s="11">
        <v>57.89</v>
      </c>
      <c r="BJ78" s="11">
        <v>5</v>
      </c>
      <c r="BK78" s="11">
        <v>92.4</v>
      </c>
      <c r="BL78" s="11">
        <v>3</v>
      </c>
      <c r="BM78" s="11">
        <v>66</v>
      </c>
      <c r="BN78" s="11">
        <v>1</v>
      </c>
      <c r="BO78" s="11">
        <v>22</v>
      </c>
      <c r="BP78" s="74">
        <v>65</v>
      </c>
      <c r="BQ78" s="74">
        <v>1401.79</v>
      </c>
    </row>
    <row r="79" spans="1:69">
      <c r="A79" s="84" t="s">
        <v>189</v>
      </c>
      <c r="B79" s="11"/>
      <c r="C79" s="11"/>
      <c r="D79" s="11"/>
      <c r="E79" s="11"/>
      <c r="F79" s="11">
        <v>1</v>
      </c>
      <c r="G79" s="11">
        <v>21.5</v>
      </c>
      <c r="H79" s="11"/>
      <c r="I79" s="11"/>
      <c r="J79" s="11">
        <v>1</v>
      </c>
      <c r="K79" s="11">
        <v>21.5</v>
      </c>
      <c r="L79" s="11"/>
      <c r="M79" s="11"/>
      <c r="N79" s="11"/>
      <c r="O79" s="11"/>
      <c r="P79" s="11">
        <v>1</v>
      </c>
      <c r="Q79" s="11">
        <v>21.5</v>
      </c>
      <c r="R79" s="11">
        <v>1</v>
      </c>
      <c r="S79" s="11">
        <v>21.5</v>
      </c>
      <c r="T79" s="11"/>
      <c r="U79" s="11"/>
      <c r="V79" s="11">
        <v>1</v>
      </c>
      <c r="W79" s="11">
        <v>22</v>
      </c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>
        <v>1</v>
      </c>
      <c r="AM79" s="11">
        <v>22</v>
      </c>
      <c r="AN79" s="11">
        <v>5</v>
      </c>
      <c r="AO79" s="11">
        <v>101.9</v>
      </c>
      <c r="AP79" s="11"/>
      <c r="AQ79" s="11"/>
      <c r="AR79" s="11"/>
      <c r="AS79" s="11"/>
      <c r="AT79" s="11"/>
      <c r="AU79" s="11"/>
      <c r="AV79" s="11">
        <v>1</v>
      </c>
      <c r="AW79" s="11">
        <v>22</v>
      </c>
      <c r="AX79" s="11"/>
      <c r="AY79" s="11"/>
      <c r="AZ79" s="11">
        <v>2</v>
      </c>
      <c r="BA79" s="11">
        <v>44</v>
      </c>
      <c r="BB79" s="11">
        <v>1</v>
      </c>
      <c r="BC79" s="11">
        <v>22</v>
      </c>
      <c r="BD79" s="11">
        <v>1</v>
      </c>
      <c r="BE79" s="11">
        <v>22</v>
      </c>
      <c r="BF79" s="11"/>
      <c r="BG79" s="11"/>
      <c r="BH79" s="11"/>
      <c r="BI79" s="11"/>
      <c r="BJ79" s="11"/>
      <c r="BK79" s="11"/>
      <c r="BL79" s="11">
        <v>1</v>
      </c>
      <c r="BM79" s="11">
        <v>22</v>
      </c>
      <c r="BN79" s="11"/>
      <c r="BO79" s="11"/>
      <c r="BP79" s="74">
        <v>17</v>
      </c>
      <c r="BQ79" s="74">
        <v>363.9</v>
      </c>
    </row>
    <row r="80" spans="1:69">
      <c r="A80" s="84" t="s">
        <v>190</v>
      </c>
      <c r="B80" s="11"/>
      <c r="C80" s="11"/>
      <c r="D80" s="11">
        <v>1</v>
      </c>
      <c r="E80" s="11">
        <v>21.5</v>
      </c>
      <c r="F80" s="11"/>
      <c r="G80" s="11"/>
      <c r="H80" s="11"/>
      <c r="I80" s="11"/>
      <c r="J80" s="11"/>
      <c r="K80" s="11"/>
      <c r="L80" s="11">
        <v>3</v>
      </c>
      <c r="M80" s="11">
        <v>64.5</v>
      </c>
      <c r="N80" s="11">
        <v>1</v>
      </c>
      <c r="O80" s="11">
        <v>21.5</v>
      </c>
      <c r="P80" s="11">
        <v>1</v>
      </c>
      <c r="Q80" s="11">
        <v>21.5</v>
      </c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>
        <v>2</v>
      </c>
      <c r="AC80" s="11">
        <v>44</v>
      </c>
      <c r="AD80" s="11"/>
      <c r="AE80" s="11"/>
      <c r="AF80" s="11"/>
      <c r="AG80" s="11"/>
      <c r="AH80" s="11">
        <v>1</v>
      </c>
      <c r="AI80" s="11">
        <v>22</v>
      </c>
      <c r="AJ80" s="11"/>
      <c r="AK80" s="11"/>
      <c r="AL80" s="11"/>
      <c r="AM80" s="11"/>
      <c r="AN80" s="11"/>
      <c r="AO80" s="11"/>
      <c r="AP80" s="11">
        <v>1</v>
      </c>
      <c r="AQ80" s="11">
        <v>22</v>
      </c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>
        <v>1</v>
      </c>
      <c r="BI80" s="11">
        <v>22</v>
      </c>
      <c r="BJ80" s="11"/>
      <c r="BK80" s="11"/>
      <c r="BL80" s="11">
        <v>2</v>
      </c>
      <c r="BM80" s="11">
        <v>35.200000000000003</v>
      </c>
      <c r="BN80" s="11"/>
      <c r="BO80" s="11"/>
      <c r="BP80" s="74">
        <v>13</v>
      </c>
      <c r="BQ80" s="74">
        <v>274.2</v>
      </c>
    </row>
    <row r="81" spans="1:69">
      <c r="A81" s="84" t="s">
        <v>191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>
        <v>1</v>
      </c>
      <c r="Q81" s="11">
        <v>21.5</v>
      </c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>
        <v>1</v>
      </c>
      <c r="AW81" s="11">
        <v>22</v>
      </c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>
        <v>1</v>
      </c>
      <c r="BK81" s="11">
        <v>13.200000000000001</v>
      </c>
      <c r="BL81" s="11"/>
      <c r="BM81" s="11"/>
      <c r="BN81" s="11"/>
      <c r="BO81" s="11"/>
      <c r="BP81" s="74">
        <v>3</v>
      </c>
      <c r="BQ81" s="74">
        <v>56.7</v>
      </c>
    </row>
    <row r="82" spans="1:69">
      <c r="A82" s="84" t="s">
        <v>192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>
        <v>1</v>
      </c>
      <c r="BK82" s="11">
        <v>12.200000000000001</v>
      </c>
      <c r="BL82" s="11">
        <v>1</v>
      </c>
      <c r="BM82" s="11">
        <v>13.200000000000001</v>
      </c>
      <c r="BN82" s="11"/>
      <c r="BO82" s="11"/>
      <c r="BP82" s="74">
        <v>2</v>
      </c>
      <c r="BQ82" s="74">
        <v>25.400000000000002</v>
      </c>
    </row>
    <row r="83" spans="1:69">
      <c r="A83" s="84" t="s">
        <v>193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>
        <v>1</v>
      </c>
      <c r="Y83" s="11">
        <v>12</v>
      </c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>
        <v>1</v>
      </c>
      <c r="AM83" s="11">
        <v>12</v>
      </c>
      <c r="AN83" s="11"/>
      <c r="AO83" s="11"/>
      <c r="AP83" s="11">
        <v>1</v>
      </c>
      <c r="AQ83" s="11">
        <v>12</v>
      </c>
      <c r="AR83" s="11">
        <v>1</v>
      </c>
      <c r="AS83" s="11">
        <v>12</v>
      </c>
      <c r="AT83" s="11">
        <v>1</v>
      </c>
      <c r="AU83" s="11">
        <v>12</v>
      </c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>
        <v>1</v>
      </c>
      <c r="BK83" s="11">
        <v>7.2</v>
      </c>
      <c r="BL83" s="11"/>
      <c r="BM83" s="11"/>
      <c r="BN83" s="11"/>
      <c r="BO83" s="11"/>
      <c r="BP83" s="74">
        <v>6</v>
      </c>
      <c r="BQ83" s="74">
        <v>67.2</v>
      </c>
    </row>
    <row r="84" spans="1:69">
      <c r="A84" s="84" t="s">
        <v>194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>
        <v>1</v>
      </c>
      <c r="AC84" s="11">
        <v>20</v>
      </c>
      <c r="AD84" s="11">
        <v>1</v>
      </c>
      <c r="AE84" s="11">
        <v>20</v>
      </c>
      <c r="AF84" s="11"/>
      <c r="AG84" s="11"/>
      <c r="AH84" s="11"/>
      <c r="AI84" s="11"/>
      <c r="AJ84" s="11"/>
      <c r="AK84" s="11"/>
      <c r="AL84" s="11"/>
      <c r="AM84" s="11"/>
      <c r="AN84" s="11">
        <v>1</v>
      </c>
      <c r="AO84" s="11">
        <v>20</v>
      </c>
      <c r="AP84" s="11"/>
      <c r="AQ84" s="11"/>
      <c r="AR84" s="11"/>
      <c r="AS84" s="11"/>
      <c r="AT84" s="11">
        <v>1</v>
      </c>
      <c r="AU84" s="11">
        <v>20</v>
      </c>
      <c r="AV84" s="11">
        <v>1</v>
      </c>
      <c r="AW84" s="11">
        <v>20</v>
      </c>
      <c r="AX84" s="11">
        <v>1</v>
      </c>
      <c r="AY84" s="11">
        <v>20</v>
      </c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74">
        <v>6</v>
      </c>
      <c r="BQ84" s="74">
        <v>120</v>
      </c>
    </row>
    <row r="85" spans="1:69">
      <c r="A85" s="84" t="s">
        <v>195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>
        <v>1</v>
      </c>
      <c r="BK85" s="11">
        <v>12</v>
      </c>
      <c r="BL85" s="11"/>
      <c r="BM85" s="11"/>
      <c r="BN85" s="11"/>
      <c r="BO85" s="11"/>
      <c r="BP85" s="74">
        <v>1</v>
      </c>
      <c r="BQ85" s="74">
        <v>12</v>
      </c>
    </row>
    <row r="86" spans="1:69">
      <c r="A86" s="84" t="s">
        <v>196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>
        <v>1</v>
      </c>
      <c r="BK86" s="11">
        <v>15</v>
      </c>
      <c r="BL86" s="11">
        <v>1</v>
      </c>
      <c r="BM86" s="11">
        <v>16.5</v>
      </c>
      <c r="BN86" s="11"/>
      <c r="BO86" s="11"/>
      <c r="BP86" s="74">
        <v>2</v>
      </c>
      <c r="BQ86" s="74">
        <v>31.5</v>
      </c>
    </row>
    <row r="87" spans="1:69">
      <c r="A87" s="84" t="s">
        <v>197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>
        <v>2</v>
      </c>
      <c r="AI87" s="11">
        <v>24</v>
      </c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>
        <v>1</v>
      </c>
      <c r="BC87" s="11">
        <v>12</v>
      </c>
      <c r="BD87" s="11"/>
      <c r="BE87" s="11"/>
      <c r="BF87" s="11">
        <v>1</v>
      </c>
      <c r="BG87" s="11">
        <v>12</v>
      </c>
      <c r="BH87" s="11"/>
      <c r="BI87" s="11"/>
      <c r="BJ87" s="11">
        <v>1</v>
      </c>
      <c r="BK87" s="11">
        <v>12</v>
      </c>
      <c r="BL87" s="11">
        <v>1</v>
      </c>
      <c r="BM87" s="11">
        <v>12</v>
      </c>
      <c r="BN87" s="11"/>
      <c r="BO87" s="11"/>
      <c r="BP87" s="74">
        <v>6</v>
      </c>
      <c r="BQ87" s="74">
        <v>72</v>
      </c>
    </row>
    <row r="88" spans="1:69">
      <c r="A88" s="84" t="s">
        <v>198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>
        <v>1</v>
      </c>
      <c r="BG88" s="11">
        <v>18</v>
      </c>
      <c r="BH88" s="11">
        <v>1</v>
      </c>
      <c r="BI88" s="11">
        <v>18</v>
      </c>
      <c r="BJ88" s="11"/>
      <c r="BK88" s="11"/>
      <c r="BL88" s="11"/>
      <c r="BM88" s="11"/>
      <c r="BN88" s="11"/>
      <c r="BO88" s="11"/>
      <c r="BP88" s="74">
        <v>2</v>
      </c>
      <c r="BQ88" s="74">
        <v>36</v>
      </c>
    </row>
    <row r="89" spans="1:69">
      <c r="A89" s="84" t="s">
        <v>199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>
        <v>1</v>
      </c>
      <c r="BK89" s="11">
        <v>18</v>
      </c>
      <c r="BL89" s="11">
        <v>2</v>
      </c>
      <c r="BM89" s="11">
        <v>36</v>
      </c>
      <c r="BN89" s="11"/>
      <c r="BO89" s="11"/>
      <c r="BP89" s="74">
        <v>3</v>
      </c>
      <c r="BQ89" s="74">
        <v>54</v>
      </c>
    </row>
    <row r="90" spans="1:69">
      <c r="A90" s="84" t="s">
        <v>200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>
        <v>1</v>
      </c>
      <c r="BI90" s="11">
        <v>18</v>
      </c>
      <c r="BJ90" s="11">
        <v>1</v>
      </c>
      <c r="BK90" s="11">
        <v>18</v>
      </c>
      <c r="BL90" s="11"/>
      <c r="BM90" s="11"/>
      <c r="BN90" s="11"/>
      <c r="BO90" s="11"/>
      <c r="BP90" s="74">
        <v>2</v>
      </c>
      <c r="BQ90" s="74">
        <v>36</v>
      </c>
    </row>
    <row r="91" spans="1:69">
      <c r="A91" s="84" t="s">
        <v>201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>
        <v>1</v>
      </c>
      <c r="AI91" s="11">
        <v>15.5</v>
      </c>
      <c r="AJ91" s="11">
        <v>1</v>
      </c>
      <c r="AK91" s="11">
        <v>15.5</v>
      </c>
      <c r="AL91" s="11">
        <v>2</v>
      </c>
      <c r="AM91" s="11">
        <v>31</v>
      </c>
      <c r="AN91" s="11">
        <v>1</v>
      </c>
      <c r="AO91" s="11">
        <v>15.5</v>
      </c>
      <c r="AP91" s="11"/>
      <c r="AQ91" s="11"/>
      <c r="AR91" s="11"/>
      <c r="AS91" s="11"/>
      <c r="AT91" s="11"/>
      <c r="AU91" s="11"/>
      <c r="AV91" s="11"/>
      <c r="AW91" s="11"/>
      <c r="AX91" s="11">
        <v>2</v>
      </c>
      <c r="AY91" s="11">
        <v>31</v>
      </c>
      <c r="AZ91" s="11">
        <v>1</v>
      </c>
      <c r="BA91" s="11">
        <v>15.5</v>
      </c>
      <c r="BB91" s="11">
        <v>1</v>
      </c>
      <c r="BC91" s="11">
        <v>15.5</v>
      </c>
      <c r="BD91" s="11"/>
      <c r="BE91" s="11"/>
      <c r="BF91" s="11">
        <v>3</v>
      </c>
      <c r="BG91" s="11">
        <v>46.5</v>
      </c>
      <c r="BH91" s="11">
        <v>1</v>
      </c>
      <c r="BI91" s="11">
        <v>15.5</v>
      </c>
      <c r="BJ91" s="11"/>
      <c r="BK91" s="11"/>
      <c r="BL91" s="11">
        <v>4</v>
      </c>
      <c r="BM91" s="11">
        <v>62</v>
      </c>
      <c r="BN91" s="11"/>
      <c r="BO91" s="11"/>
      <c r="BP91" s="74">
        <v>17</v>
      </c>
      <c r="BQ91" s="74">
        <v>263.5</v>
      </c>
    </row>
    <row r="92" spans="1:69">
      <c r="A92" s="84" t="s">
        <v>202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>
        <v>3</v>
      </c>
      <c r="BI92" s="11">
        <v>46.5</v>
      </c>
      <c r="BJ92" s="11">
        <v>2</v>
      </c>
      <c r="BK92" s="11">
        <v>31</v>
      </c>
      <c r="BL92" s="11">
        <v>2</v>
      </c>
      <c r="BM92" s="11">
        <v>31</v>
      </c>
      <c r="BN92" s="11"/>
      <c r="BO92" s="11"/>
      <c r="BP92" s="74">
        <v>7</v>
      </c>
      <c r="BQ92" s="74">
        <v>108.5</v>
      </c>
    </row>
    <row r="93" spans="1:69">
      <c r="A93" s="84" t="s">
        <v>203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>
        <v>1</v>
      </c>
      <c r="BG93" s="11">
        <v>15</v>
      </c>
      <c r="BH93" s="11">
        <v>1</v>
      </c>
      <c r="BI93" s="11">
        <v>15</v>
      </c>
      <c r="BJ93" s="11">
        <v>2</v>
      </c>
      <c r="BK93" s="11">
        <v>30</v>
      </c>
      <c r="BL93" s="11"/>
      <c r="BM93" s="11"/>
      <c r="BN93" s="11"/>
      <c r="BO93" s="11"/>
      <c r="BP93" s="74">
        <v>4</v>
      </c>
      <c r="BQ93" s="74">
        <v>60</v>
      </c>
    </row>
    <row r="94" spans="1:69">
      <c r="A94" s="84" t="s">
        <v>204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>
        <v>1</v>
      </c>
      <c r="BM94" s="11">
        <v>19</v>
      </c>
      <c r="BN94" s="11"/>
      <c r="BO94" s="11"/>
      <c r="BP94" s="74">
        <v>1</v>
      </c>
      <c r="BQ94" s="74">
        <v>19</v>
      </c>
    </row>
    <row r="95" spans="1:69">
      <c r="A95" s="84" t="s">
        <v>205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>
        <v>1</v>
      </c>
      <c r="BG95" s="11">
        <v>19</v>
      </c>
      <c r="BH95" s="11">
        <v>3</v>
      </c>
      <c r="BI95" s="11">
        <v>57</v>
      </c>
      <c r="BJ95" s="11">
        <v>2</v>
      </c>
      <c r="BK95" s="11">
        <v>38</v>
      </c>
      <c r="BL95" s="11">
        <v>1</v>
      </c>
      <c r="BM95" s="11">
        <v>19</v>
      </c>
      <c r="BN95" s="11"/>
      <c r="BO95" s="11"/>
      <c r="BP95" s="74">
        <v>7</v>
      </c>
      <c r="BQ95" s="74">
        <v>133</v>
      </c>
    </row>
    <row r="96" spans="1:69">
      <c r="A96" s="84" t="s">
        <v>206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>
        <v>2</v>
      </c>
      <c r="BK96" s="11">
        <v>36</v>
      </c>
      <c r="BL96" s="11">
        <v>6</v>
      </c>
      <c r="BM96" s="11">
        <v>108</v>
      </c>
      <c r="BN96" s="11"/>
      <c r="BO96" s="11"/>
      <c r="BP96" s="74">
        <v>8</v>
      </c>
      <c r="BQ96" s="74">
        <v>144</v>
      </c>
    </row>
    <row r="97" spans="1:69">
      <c r="A97" s="84" t="s">
        <v>207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>
        <v>37</v>
      </c>
      <c r="AO97" s="11">
        <v>0</v>
      </c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74">
        <v>37</v>
      </c>
      <c r="BQ97" s="74">
        <v>0</v>
      </c>
    </row>
    <row r="98" spans="1:69">
      <c r="A98" s="84" t="s">
        <v>208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>
        <v>1</v>
      </c>
      <c r="Q98" s="11">
        <v>18.900000000000002</v>
      </c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74">
        <v>1</v>
      </c>
      <c r="BQ98" s="74">
        <v>18.900000000000002</v>
      </c>
    </row>
    <row r="99" spans="1:69">
      <c r="A99" s="84" t="s">
        <v>209</v>
      </c>
      <c r="B99" s="11"/>
      <c r="C99" s="11"/>
      <c r="D99" s="11"/>
      <c r="E99" s="11"/>
      <c r="F99" s="11"/>
      <c r="G99" s="11"/>
      <c r="H99" s="11"/>
      <c r="I99" s="11"/>
      <c r="J99" s="11">
        <v>1</v>
      </c>
      <c r="K99" s="11">
        <v>13.91</v>
      </c>
      <c r="L99" s="11"/>
      <c r="M99" s="11"/>
      <c r="N99" s="11">
        <v>3</v>
      </c>
      <c r="O99" s="11">
        <v>41.73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74">
        <v>4</v>
      </c>
      <c r="BQ99" s="74">
        <v>55.64</v>
      </c>
    </row>
    <row r="100" spans="1:69">
      <c r="A100" s="84" t="s">
        <v>210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>
        <v>1</v>
      </c>
      <c r="O100" s="11">
        <v>14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74">
        <v>1</v>
      </c>
      <c r="BQ100" s="74">
        <v>14</v>
      </c>
    </row>
    <row r="101" spans="1:69">
      <c r="A101" s="84" t="s">
        <v>211</v>
      </c>
      <c r="B101" s="11"/>
      <c r="C101" s="11"/>
      <c r="D101" s="11"/>
      <c r="E101" s="11"/>
      <c r="F101" s="11"/>
      <c r="G101" s="11"/>
      <c r="H101" s="11">
        <v>1</v>
      </c>
      <c r="I101" s="11">
        <v>-2.56</v>
      </c>
      <c r="J101" s="11">
        <v>4</v>
      </c>
      <c r="K101" s="11">
        <v>-18.14</v>
      </c>
      <c r="L101" s="11">
        <v>2</v>
      </c>
      <c r="M101" s="11">
        <v>-7.78</v>
      </c>
      <c r="N101" s="11">
        <v>7</v>
      </c>
      <c r="O101" s="11">
        <v>-22.18</v>
      </c>
      <c r="P101" s="11">
        <v>1</v>
      </c>
      <c r="Q101" s="11">
        <v>-0.32</v>
      </c>
      <c r="R101" s="11">
        <v>6</v>
      </c>
      <c r="S101" s="11">
        <v>-14.68</v>
      </c>
      <c r="T101" s="11">
        <v>6</v>
      </c>
      <c r="U101" s="11">
        <v>-28.34</v>
      </c>
      <c r="V101" s="11">
        <v>12</v>
      </c>
      <c r="W101" s="11">
        <v>-64.239999999999995</v>
      </c>
      <c r="X101" s="11">
        <v>5</v>
      </c>
      <c r="Y101" s="11">
        <v>-44.74</v>
      </c>
      <c r="Z101" s="11">
        <v>12</v>
      </c>
      <c r="AA101" s="11">
        <v>-58.82</v>
      </c>
      <c r="AB101" s="11">
        <v>11</v>
      </c>
      <c r="AC101" s="11">
        <v>-59.46</v>
      </c>
      <c r="AD101" s="11">
        <v>15</v>
      </c>
      <c r="AE101" s="11">
        <v>-89.86</v>
      </c>
      <c r="AF101" s="11">
        <v>14</v>
      </c>
      <c r="AG101" s="11">
        <v>-85.24</v>
      </c>
      <c r="AH101" s="11">
        <v>12</v>
      </c>
      <c r="AI101" s="11">
        <v>-97.54</v>
      </c>
      <c r="AJ101" s="11">
        <v>22</v>
      </c>
      <c r="AK101" s="11">
        <v>-151.72</v>
      </c>
      <c r="AL101" s="11">
        <v>16</v>
      </c>
      <c r="AM101" s="11">
        <v>-115.54</v>
      </c>
      <c r="AN101" s="11">
        <v>26</v>
      </c>
      <c r="AO101" s="11">
        <v>-152.28</v>
      </c>
      <c r="AP101" s="11">
        <v>16</v>
      </c>
      <c r="AQ101" s="11">
        <v>-119.4</v>
      </c>
      <c r="AR101" s="11">
        <v>26</v>
      </c>
      <c r="AS101" s="11">
        <v>-181.48</v>
      </c>
      <c r="AT101" s="11">
        <v>28</v>
      </c>
      <c r="AU101" s="11">
        <v>-171.54</v>
      </c>
      <c r="AV101" s="11">
        <v>32</v>
      </c>
      <c r="AW101" s="11">
        <v>-240.5</v>
      </c>
      <c r="AX101" s="11">
        <v>26</v>
      </c>
      <c r="AY101" s="11">
        <v>-202.7</v>
      </c>
      <c r="AZ101" s="11">
        <v>43</v>
      </c>
      <c r="BA101" s="11">
        <v>-276.58</v>
      </c>
      <c r="BB101" s="11">
        <v>33</v>
      </c>
      <c r="BC101" s="11">
        <v>-205.02</v>
      </c>
      <c r="BD101" s="11">
        <v>48</v>
      </c>
      <c r="BE101" s="11">
        <v>-249.74</v>
      </c>
      <c r="BF101" s="11">
        <v>40</v>
      </c>
      <c r="BG101" s="11">
        <v>-302.66000000000003</v>
      </c>
      <c r="BH101" s="11">
        <v>21</v>
      </c>
      <c r="BI101" s="11">
        <v>-139.9</v>
      </c>
      <c r="BJ101" s="11">
        <v>128</v>
      </c>
      <c r="BK101" s="11">
        <v>-786.26</v>
      </c>
      <c r="BL101" s="11">
        <v>13</v>
      </c>
      <c r="BM101" s="11">
        <v>-76.92</v>
      </c>
      <c r="BN101" s="11">
        <v>1</v>
      </c>
      <c r="BO101" s="11">
        <v>-7.28</v>
      </c>
      <c r="BP101" s="74">
        <v>627</v>
      </c>
      <c r="BQ101" s="74">
        <v>-3973.42</v>
      </c>
    </row>
    <row r="102" spans="1:69">
      <c r="A102" s="84" t="s">
        <v>212</v>
      </c>
      <c r="B102" s="11"/>
      <c r="C102" s="11"/>
      <c r="D102" s="11"/>
      <c r="E102" s="11"/>
      <c r="F102" s="11"/>
      <c r="G102" s="11"/>
      <c r="H102" s="11"/>
      <c r="I102" s="11"/>
      <c r="J102" s="11">
        <v>1</v>
      </c>
      <c r="K102" s="11">
        <v>18.150000000000002</v>
      </c>
      <c r="L102" s="11">
        <v>1</v>
      </c>
      <c r="M102" s="11">
        <v>18.150000000000002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74">
        <v>2</v>
      </c>
      <c r="BQ102" s="74">
        <v>36.300000000000004</v>
      </c>
    </row>
    <row r="103" spans="1:69">
      <c r="A103" s="84" t="s">
        <v>213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>
        <v>3</v>
      </c>
      <c r="BI103" s="11">
        <v>15.9</v>
      </c>
      <c r="BJ103" s="11"/>
      <c r="BK103" s="11"/>
      <c r="BL103" s="11"/>
      <c r="BM103" s="11"/>
      <c r="BN103" s="11"/>
      <c r="BO103" s="11"/>
      <c r="BP103" s="74">
        <v>3</v>
      </c>
      <c r="BQ103" s="74">
        <v>15.9</v>
      </c>
    </row>
    <row r="104" spans="1:69">
      <c r="A104" s="84" t="s">
        <v>214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>
        <v>1</v>
      </c>
      <c r="M104" s="11">
        <v>18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74">
        <v>1</v>
      </c>
      <c r="BQ104" s="74">
        <v>18</v>
      </c>
    </row>
    <row r="105" spans="1:69">
      <c r="A105" s="84" t="s">
        <v>215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>
        <v>2</v>
      </c>
      <c r="Q105" s="11">
        <v>14.9</v>
      </c>
      <c r="R105" s="11">
        <v>1</v>
      </c>
      <c r="S105" s="11">
        <v>7.45</v>
      </c>
      <c r="T105" s="11"/>
      <c r="U105" s="11"/>
      <c r="V105" s="11"/>
      <c r="W105" s="11"/>
      <c r="X105" s="11"/>
      <c r="Y105" s="11"/>
      <c r="Z105" s="11">
        <v>3</v>
      </c>
      <c r="AA105" s="11">
        <v>22.35</v>
      </c>
      <c r="AB105" s="11"/>
      <c r="AC105" s="11"/>
      <c r="AD105" s="11"/>
      <c r="AE105" s="11"/>
      <c r="AF105" s="11">
        <v>1</v>
      </c>
      <c r="AG105" s="11">
        <v>0</v>
      </c>
      <c r="AH105" s="11">
        <v>1</v>
      </c>
      <c r="AI105" s="11">
        <v>7.45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74">
        <v>8</v>
      </c>
      <c r="BQ105" s="74">
        <v>52.15</v>
      </c>
    </row>
    <row r="106" spans="1:69">
      <c r="A106" s="84" t="s">
        <v>215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>
        <v>2</v>
      </c>
      <c r="Q106" s="11">
        <v>14.9</v>
      </c>
      <c r="R106" s="11">
        <v>1</v>
      </c>
      <c r="S106" s="11">
        <v>7.45</v>
      </c>
      <c r="T106" s="11"/>
      <c r="U106" s="11"/>
      <c r="V106" s="11"/>
      <c r="W106" s="11"/>
      <c r="X106" s="11"/>
      <c r="Y106" s="11"/>
      <c r="Z106" s="11">
        <v>3</v>
      </c>
      <c r="AA106" s="11">
        <v>22.35</v>
      </c>
      <c r="AB106" s="11"/>
      <c r="AC106" s="11"/>
      <c r="AD106" s="11"/>
      <c r="AE106" s="11"/>
      <c r="AF106" s="11">
        <v>1</v>
      </c>
      <c r="AG106" s="11">
        <v>0</v>
      </c>
      <c r="AH106" s="11">
        <v>1</v>
      </c>
      <c r="AI106" s="11">
        <v>7.45</v>
      </c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9">
        <v>8</v>
      </c>
      <c r="BD106" s="9">
        <v>52.15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1DD6-D432-41DA-A59C-1FF1A71219B3}">
  <sheetPr codeName="Hoja8">
    <tabColor theme="7" tint="0.79998168889431442"/>
  </sheetPr>
  <dimension ref="A1:BO55"/>
  <sheetViews>
    <sheetView workbookViewId="0">
      <selection activeCell="K7" sqref="K7:M7"/>
    </sheetView>
  </sheetViews>
  <sheetFormatPr baseColWidth="10" defaultRowHeight="14.4"/>
  <cols>
    <col min="1" max="1" width="23.44140625" bestFit="1" customWidth="1"/>
    <col min="2" max="2" width="21.77734375" bestFit="1" customWidth="1"/>
    <col min="3" max="3" width="12.21875" bestFit="1" customWidth="1"/>
    <col min="4" max="4" width="7.77734375" bestFit="1" customWidth="1"/>
    <col min="5" max="5" width="15.33203125" bestFit="1" customWidth="1"/>
    <col min="6" max="6" width="14.33203125" bestFit="1" customWidth="1"/>
    <col min="7" max="7" width="8.77734375" bestFit="1" customWidth="1"/>
    <col min="8" max="8" width="11.77734375" bestFit="1" customWidth="1"/>
    <col min="9" max="9" width="18.33203125" bestFit="1" customWidth="1"/>
    <col min="10" max="10" width="16.88671875" bestFit="1" customWidth="1"/>
    <col min="11" max="11" width="17.77734375" bestFit="1" customWidth="1"/>
    <col min="12" max="12" width="17.33203125" bestFit="1" customWidth="1"/>
    <col min="13" max="13" width="16.77734375" bestFit="1" customWidth="1"/>
    <col min="14" max="14" width="18.77734375" bestFit="1" customWidth="1"/>
    <col min="15" max="15" width="22.77734375" bestFit="1" customWidth="1"/>
    <col min="16" max="16" width="19.77734375" bestFit="1" customWidth="1"/>
    <col min="17" max="17" width="22.21875" bestFit="1" customWidth="1"/>
    <col min="18" max="18" width="21.5546875" bestFit="1" customWidth="1"/>
    <col min="19" max="19" width="17.88671875" bestFit="1" customWidth="1"/>
    <col min="20" max="20" width="19.5546875" bestFit="1" customWidth="1"/>
    <col min="21" max="21" width="18.33203125" bestFit="1" customWidth="1"/>
    <col min="22" max="22" width="16.88671875" bestFit="1" customWidth="1"/>
    <col min="23" max="23" width="17.77734375" bestFit="1" customWidth="1"/>
    <col min="24" max="24" width="17.33203125" bestFit="1" customWidth="1"/>
    <col min="25" max="25" width="16.77734375" bestFit="1" customWidth="1"/>
    <col min="26" max="26" width="18.77734375" bestFit="1" customWidth="1"/>
    <col min="27" max="27" width="22.77734375" bestFit="1" customWidth="1"/>
    <col min="28" max="28" width="19.77734375" bestFit="1" customWidth="1"/>
    <col min="29" max="29" width="22.21875" bestFit="1" customWidth="1"/>
    <col min="30" max="30" width="21.5546875" bestFit="1" customWidth="1"/>
    <col min="31" max="31" width="17.88671875" bestFit="1" customWidth="1"/>
    <col min="32" max="32" width="19.5546875" bestFit="1" customWidth="1"/>
    <col min="33" max="33" width="18.33203125" bestFit="1" customWidth="1"/>
    <col min="257" max="257" width="31" customWidth="1"/>
    <col min="513" max="513" width="31" customWidth="1"/>
    <col min="769" max="769" width="31" customWidth="1"/>
    <col min="1025" max="1025" width="31" customWidth="1"/>
    <col min="1281" max="1281" width="31" customWidth="1"/>
    <col min="1537" max="1537" width="31" customWidth="1"/>
    <col min="1793" max="1793" width="31" customWidth="1"/>
    <col min="2049" max="2049" width="31" customWidth="1"/>
    <col min="2305" max="2305" width="31" customWidth="1"/>
    <col min="2561" max="2561" width="31" customWidth="1"/>
    <col min="2817" max="2817" width="31" customWidth="1"/>
    <col min="3073" max="3073" width="31" customWidth="1"/>
    <col min="3329" max="3329" width="31" customWidth="1"/>
    <col min="3585" max="3585" width="31" customWidth="1"/>
    <col min="3841" max="3841" width="31" customWidth="1"/>
    <col min="4097" max="4097" width="31" customWidth="1"/>
    <col min="4353" max="4353" width="31" customWidth="1"/>
    <col min="4609" max="4609" width="31" customWidth="1"/>
    <col min="4865" max="4865" width="31" customWidth="1"/>
    <col min="5121" max="5121" width="31" customWidth="1"/>
    <col min="5377" max="5377" width="31" customWidth="1"/>
    <col min="5633" max="5633" width="31" customWidth="1"/>
    <col min="5889" max="5889" width="31" customWidth="1"/>
    <col min="6145" max="6145" width="31" customWidth="1"/>
    <col min="6401" max="6401" width="31" customWidth="1"/>
    <col min="6657" max="6657" width="31" customWidth="1"/>
    <col min="6913" max="6913" width="31" customWidth="1"/>
    <col min="7169" max="7169" width="31" customWidth="1"/>
    <col min="7425" max="7425" width="31" customWidth="1"/>
    <col min="7681" max="7681" width="31" customWidth="1"/>
    <col min="7937" max="7937" width="31" customWidth="1"/>
    <col min="8193" max="8193" width="31" customWidth="1"/>
    <col min="8449" max="8449" width="31" customWidth="1"/>
    <col min="8705" max="8705" width="31" customWidth="1"/>
    <col min="8961" max="8961" width="31" customWidth="1"/>
    <col min="9217" max="9217" width="31" customWidth="1"/>
    <col min="9473" max="9473" width="31" customWidth="1"/>
    <col min="9729" max="9729" width="31" customWidth="1"/>
    <col min="9985" max="9985" width="31" customWidth="1"/>
    <col min="10241" max="10241" width="31" customWidth="1"/>
    <col min="10497" max="10497" width="31" customWidth="1"/>
    <col min="10753" max="10753" width="31" customWidth="1"/>
    <col min="11009" max="11009" width="31" customWidth="1"/>
    <col min="11265" max="11265" width="31" customWidth="1"/>
    <col min="11521" max="11521" width="31" customWidth="1"/>
    <col min="11777" max="11777" width="31" customWidth="1"/>
    <col min="12033" max="12033" width="31" customWidth="1"/>
    <col min="12289" max="12289" width="31" customWidth="1"/>
    <col min="12545" max="12545" width="31" customWidth="1"/>
    <col min="12801" max="12801" width="31" customWidth="1"/>
    <col min="13057" max="13057" width="31" customWidth="1"/>
    <col min="13313" max="13313" width="31" customWidth="1"/>
    <col min="13569" max="13569" width="31" customWidth="1"/>
    <col min="13825" max="13825" width="31" customWidth="1"/>
    <col min="14081" max="14081" width="31" customWidth="1"/>
    <col min="14337" max="14337" width="31" customWidth="1"/>
    <col min="14593" max="14593" width="31" customWidth="1"/>
    <col min="14849" max="14849" width="31" customWidth="1"/>
    <col min="15105" max="15105" width="31" customWidth="1"/>
    <col min="15361" max="15361" width="31" customWidth="1"/>
    <col min="15617" max="15617" width="31" customWidth="1"/>
    <col min="15873" max="15873" width="31" customWidth="1"/>
    <col min="16129" max="16129" width="31" customWidth="1"/>
  </cols>
  <sheetData>
    <row r="1" spans="1:67">
      <c r="A1" s="71"/>
      <c r="B1" s="71" t="s">
        <v>51</v>
      </c>
      <c r="C1" s="71"/>
      <c r="D1" s="71" t="s">
        <v>52</v>
      </c>
      <c r="E1" s="71"/>
      <c r="F1" s="71" t="s">
        <v>53</v>
      </c>
      <c r="G1" s="71"/>
      <c r="H1" s="71" t="s">
        <v>54</v>
      </c>
      <c r="I1" s="71"/>
      <c r="J1" s="71" t="s">
        <v>55</v>
      </c>
      <c r="K1" s="71"/>
      <c r="L1" s="71" t="s">
        <v>56</v>
      </c>
      <c r="M1" s="71"/>
      <c r="N1" s="71" t="s">
        <v>57</v>
      </c>
      <c r="O1" s="71"/>
      <c r="P1" s="71" t="s">
        <v>58</v>
      </c>
      <c r="Q1" s="71"/>
      <c r="R1" s="71" t="s">
        <v>59</v>
      </c>
      <c r="S1" s="71"/>
      <c r="T1" s="71" t="s">
        <v>60</v>
      </c>
      <c r="U1" s="71"/>
      <c r="V1" s="71" t="s">
        <v>61</v>
      </c>
      <c r="W1" s="71"/>
      <c r="X1" s="71" t="s">
        <v>62</v>
      </c>
      <c r="Y1" s="71"/>
      <c r="Z1" s="71" t="s">
        <v>63</v>
      </c>
      <c r="AA1" s="71"/>
      <c r="AB1" s="71" t="s">
        <v>64</v>
      </c>
      <c r="AC1" s="71"/>
      <c r="AD1" s="71" t="s">
        <v>65</v>
      </c>
      <c r="AE1" s="71"/>
      <c r="AF1" s="71" t="s">
        <v>66</v>
      </c>
      <c r="AG1" s="71"/>
      <c r="AH1" s="71" t="s">
        <v>67</v>
      </c>
      <c r="AI1" s="71"/>
      <c r="AJ1" s="71" t="s">
        <v>68</v>
      </c>
      <c r="AK1" s="71"/>
      <c r="AL1" s="71" t="s">
        <v>69</v>
      </c>
      <c r="AM1" s="71"/>
      <c r="AN1" s="71" t="s">
        <v>70</v>
      </c>
      <c r="AO1" s="71"/>
      <c r="AP1" s="71" t="s">
        <v>71</v>
      </c>
      <c r="AQ1" s="71"/>
      <c r="AR1" s="71" t="s">
        <v>72</v>
      </c>
      <c r="AS1" s="71"/>
      <c r="AT1" s="71" t="s">
        <v>73</v>
      </c>
      <c r="AU1" s="71"/>
      <c r="AV1" s="71" t="s">
        <v>74</v>
      </c>
      <c r="AW1" s="71"/>
      <c r="AX1" s="71" t="s">
        <v>75</v>
      </c>
      <c r="AY1" s="71"/>
      <c r="AZ1" s="71" t="s">
        <v>76</v>
      </c>
      <c r="BA1" s="71"/>
      <c r="BB1" s="71" t="s">
        <v>77</v>
      </c>
      <c r="BC1" s="71"/>
      <c r="BD1" s="71" t="s">
        <v>78</v>
      </c>
      <c r="BE1" s="71"/>
      <c r="BF1" s="71" t="s">
        <v>79</v>
      </c>
      <c r="BG1" s="71"/>
      <c r="BH1" s="71" t="s">
        <v>80</v>
      </c>
      <c r="BI1" s="71"/>
      <c r="BJ1" s="71" t="s">
        <v>81</v>
      </c>
      <c r="BK1" s="71"/>
      <c r="BL1" s="71" t="s">
        <v>82</v>
      </c>
      <c r="BM1" s="71"/>
      <c r="BN1" s="71"/>
      <c r="BO1" s="71"/>
    </row>
    <row r="2" spans="1:67">
      <c r="A2" s="71"/>
      <c r="B2" s="71" t="s">
        <v>83</v>
      </c>
      <c r="C2" s="71" t="s">
        <v>84</v>
      </c>
      <c r="D2" s="71" t="s">
        <v>83</v>
      </c>
      <c r="E2" s="71" t="s">
        <v>84</v>
      </c>
      <c r="F2" s="71" t="s">
        <v>83</v>
      </c>
      <c r="G2" s="71" t="s">
        <v>84</v>
      </c>
      <c r="H2" s="71" t="s">
        <v>83</v>
      </c>
      <c r="I2" s="71" t="s">
        <v>84</v>
      </c>
      <c r="J2" s="71" t="s">
        <v>83</v>
      </c>
      <c r="K2" s="71" t="s">
        <v>84</v>
      </c>
      <c r="L2" s="71" t="s">
        <v>83</v>
      </c>
      <c r="M2" s="71" t="s">
        <v>84</v>
      </c>
      <c r="N2" s="71" t="s">
        <v>83</v>
      </c>
      <c r="O2" s="71" t="s">
        <v>84</v>
      </c>
      <c r="P2" s="71" t="s">
        <v>83</v>
      </c>
      <c r="Q2" s="71" t="s">
        <v>84</v>
      </c>
      <c r="R2" s="71" t="s">
        <v>83</v>
      </c>
      <c r="S2" s="71" t="s">
        <v>84</v>
      </c>
      <c r="T2" s="71" t="s">
        <v>83</v>
      </c>
      <c r="U2" s="71" t="s">
        <v>84</v>
      </c>
      <c r="V2" s="71" t="s">
        <v>83</v>
      </c>
      <c r="W2" s="71" t="s">
        <v>84</v>
      </c>
      <c r="X2" s="71" t="s">
        <v>83</v>
      </c>
      <c r="Y2" s="71" t="s">
        <v>84</v>
      </c>
      <c r="Z2" s="71" t="s">
        <v>83</v>
      </c>
      <c r="AA2" s="71" t="s">
        <v>84</v>
      </c>
      <c r="AB2" s="71" t="s">
        <v>83</v>
      </c>
      <c r="AC2" s="71" t="s">
        <v>84</v>
      </c>
      <c r="AD2" s="71" t="s">
        <v>83</v>
      </c>
      <c r="AE2" s="71" t="s">
        <v>84</v>
      </c>
      <c r="AF2" s="71" t="s">
        <v>83</v>
      </c>
      <c r="AG2" s="71" t="s">
        <v>84</v>
      </c>
      <c r="AH2" s="71" t="s">
        <v>83</v>
      </c>
      <c r="AI2" s="71" t="s">
        <v>84</v>
      </c>
      <c r="AJ2" s="71" t="s">
        <v>83</v>
      </c>
      <c r="AK2" s="71" t="s">
        <v>84</v>
      </c>
      <c r="AL2" s="71" t="s">
        <v>83</v>
      </c>
      <c r="AM2" s="71" t="s">
        <v>84</v>
      </c>
      <c r="AN2" s="71" t="s">
        <v>83</v>
      </c>
      <c r="AO2" s="71" t="s">
        <v>84</v>
      </c>
      <c r="AP2" s="71" t="s">
        <v>83</v>
      </c>
      <c r="AQ2" s="71" t="s">
        <v>84</v>
      </c>
      <c r="AR2" s="71" t="s">
        <v>83</v>
      </c>
      <c r="AS2" s="71" t="s">
        <v>84</v>
      </c>
      <c r="AT2" s="71" t="s">
        <v>83</v>
      </c>
      <c r="AU2" s="71" t="s">
        <v>84</v>
      </c>
      <c r="AV2" s="71" t="s">
        <v>83</v>
      </c>
      <c r="AW2" s="71" t="s">
        <v>84</v>
      </c>
      <c r="AX2" s="71" t="s">
        <v>83</v>
      </c>
      <c r="AY2" s="71" t="s">
        <v>84</v>
      </c>
      <c r="AZ2" s="71" t="s">
        <v>83</v>
      </c>
      <c r="BA2" s="71" t="s">
        <v>84</v>
      </c>
      <c r="BB2" s="71" t="s">
        <v>83</v>
      </c>
      <c r="BC2" s="71" t="s">
        <v>84</v>
      </c>
      <c r="BD2" s="71" t="s">
        <v>83</v>
      </c>
      <c r="BE2" s="71" t="s">
        <v>84</v>
      </c>
      <c r="BF2" s="71" t="s">
        <v>83</v>
      </c>
      <c r="BG2" s="71" t="s">
        <v>84</v>
      </c>
      <c r="BH2" s="71" t="s">
        <v>83</v>
      </c>
      <c r="BI2" s="71" t="s">
        <v>84</v>
      </c>
      <c r="BJ2" s="71" t="s">
        <v>83</v>
      </c>
      <c r="BK2" s="71" t="s">
        <v>84</v>
      </c>
      <c r="BL2" s="71" t="s">
        <v>83</v>
      </c>
      <c r="BM2" s="71" t="s">
        <v>84</v>
      </c>
      <c r="BN2" s="72" t="s">
        <v>83</v>
      </c>
      <c r="BO2" s="72" t="s">
        <v>84</v>
      </c>
    </row>
    <row r="3" spans="1:67">
      <c r="A3" s="71" t="s">
        <v>0</v>
      </c>
      <c r="B3" s="11">
        <v>201</v>
      </c>
      <c r="C3" s="11">
        <v>1422.1</v>
      </c>
      <c r="D3" s="11">
        <v>513</v>
      </c>
      <c r="E3" s="11">
        <v>3668.24</v>
      </c>
      <c r="F3" s="11">
        <v>590</v>
      </c>
      <c r="G3" s="11">
        <v>4058.85</v>
      </c>
      <c r="H3" s="11">
        <v>551</v>
      </c>
      <c r="I3" s="11">
        <v>3955.06</v>
      </c>
      <c r="J3" s="11">
        <v>735</v>
      </c>
      <c r="K3" s="11">
        <v>5532.64</v>
      </c>
      <c r="L3" s="11">
        <v>660</v>
      </c>
      <c r="M3" s="11">
        <v>5180.53</v>
      </c>
      <c r="N3" s="11">
        <v>754</v>
      </c>
      <c r="O3" s="11">
        <v>5641.52</v>
      </c>
      <c r="P3" s="11">
        <v>915</v>
      </c>
      <c r="Q3" s="11">
        <v>6614.5</v>
      </c>
      <c r="R3" s="11">
        <v>871</v>
      </c>
      <c r="S3" s="11">
        <v>6211.32</v>
      </c>
      <c r="T3" s="11">
        <v>973</v>
      </c>
      <c r="U3" s="11">
        <v>7026.89</v>
      </c>
      <c r="V3" s="11">
        <v>1043</v>
      </c>
      <c r="W3" s="11">
        <v>7565.66</v>
      </c>
      <c r="X3" s="11">
        <v>984</v>
      </c>
      <c r="Y3" s="11">
        <v>7086.76</v>
      </c>
      <c r="Z3" s="11">
        <v>993</v>
      </c>
      <c r="AA3" s="11">
        <v>7228.73</v>
      </c>
      <c r="AB3" s="11">
        <v>1193</v>
      </c>
      <c r="AC3" s="11">
        <v>8719.94</v>
      </c>
      <c r="AD3" s="11">
        <v>1132</v>
      </c>
      <c r="AE3" s="11">
        <v>8122.34</v>
      </c>
      <c r="AF3" s="11">
        <v>1050</v>
      </c>
      <c r="AG3" s="11">
        <v>7529.16</v>
      </c>
      <c r="AH3" s="11">
        <v>1148</v>
      </c>
      <c r="AI3" s="11">
        <v>8534.7099999999991</v>
      </c>
      <c r="AJ3" s="11">
        <v>1220</v>
      </c>
      <c r="AK3" s="11">
        <v>9222.7800000000007</v>
      </c>
      <c r="AL3" s="11">
        <v>952</v>
      </c>
      <c r="AM3" s="11">
        <v>7190.76</v>
      </c>
      <c r="AN3" s="11">
        <v>1437</v>
      </c>
      <c r="AO3" s="11">
        <v>10720.02</v>
      </c>
      <c r="AP3" s="11">
        <v>1312</v>
      </c>
      <c r="AQ3" s="11">
        <v>9953.1</v>
      </c>
      <c r="AR3" s="11">
        <v>1313</v>
      </c>
      <c r="AS3" s="11">
        <v>9843.92</v>
      </c>
      <c r="AT3" s="11">
        <v>1375</v>
      </c>
      <c r="AU3" s="11">
        <v>10254.66</v>
      </c>
      <c r="AV3" s="11">
        <v>1239</v>
      </c>
      <c r="AW3" s="11">
        <v>9242.7999999999993</v>
      </c>
      <c r="AX3" s="11">
        <v>1218</v>
      </c>
      <c r="AY3" s="11">
        <v>9222.6</v>
      </c>
      <c r="AZ3" s="11">
        <v>1291</v>
      </c>
      <c r="BA3" s="11">
        <v>9587.32</v>
      </c>
      <c r="BB3" s="11">
        <v>1214</v>
      </c>
      <c r="BC3" s="11">
        <v>8947.08</v>
      </c>
      <c r="BD3" s="11">
        <v>1335</v>
      </c>
      <c r="BE3" s="11">
        <v>9921.86</v>
      </c>
      <c r="BF3" s="11">
        <v>1349</v>
      </c>
      <c r="BG3" s="11">
        <v>10039.24</v>
      </c>
      <c r="BH3" s="11">
        <v>1117</v>
      </c>
      <c r="BI3" s="11">
        <v>9658.09</v>
      </c>
      <c r="BJ3" s="11">
        <v>1339</v>
      </c>
      <c r="BK3" s="11">
        <v>9997.14</v>
      </c>
      <c r="BL3" s="11">
        <v>873</v>
      </c>
      <c r="BM3" s="11">
        <v>7635.78</v>
      </c>
      <c r="BN3" s="74">
        <v>32890</v>
      </c>
      <c r="BO3" s="74">
        <v>245536.1</v>
      </c>
    </row>
    <row r="4" spans="1:67">
      <c r="A4" s="71" t="s">
        <v>307</v>
      </c>
      <c r="B4" s="11">
        <v>108</v>
      </c>
      <c r="C4" s="11">
        <v>772</v>
      </c>
      <c r="D4" s="11">
        <v>256</v>
      </c>
      <c r="E4" s="11">
        <v>1868.14</v>
      </c>
      <c r="F4" s="11">
        <v>310</v>
      </c>
      <c r="G4" s="11">
        <v>2146.19</v>
      </c>
      <c r="H4" s="11">
        <v>292</v>
      </c>
      <c r="I4" s="11">
        <v>2043.49</v>
      </c>
      <c r="J4" s="11">
        <v>398</v>
      </c>
      <c r="K4" s="11">
        <v>2957.59</v>
      </c>
      <c r="L4" s="11">
        <v>342</v>
      </c>
      <c r="M4" s="11">
        <v>2735.22</v>
      </c>
      <c r="N4" s="11">
        <v>410</v>
      </c>
      <c r="O4" s="11">
        <v>3040.38</v>
      </c>
      <c r="P4" s="11">
        <v>422</v>
      </c>
      <c r="Q4" s="11">
        <v>2976.62</v>
      </c>
      <c r="R4" s="11">
        <v>364</v>
      </c>
      <c r="S4" s="11">
        <v>2517.3200000000002</v>
      </c>
      <c r="T4" s="11">
        <v>435</v>
      </c>
      <c r="U4" s="11">
        <v>3047.58</v>
      </c>
      <c r="V4" s="11">
        <v>427</v>
      </c>
      <c r="W4" s="11">
        <v>2929.72</v>
      </c>
      <c r="X4" s="11">
        <v>444</v>
      </c>
      <c r="Y4" s="11">
        <v>3074.16</v>
      </c>
      <c r="Z4" s="11">
        <v>368</v>
      </c>
      <c r="AA4" s="11">
        <v>2605.11</v>
      </c>
      <c r="AB4" s="11">
        <v>472</v>
      </c>
      <c r="AC4" s="11">
        <v>3294.52</v>
      </c>
      <c r="AD4" s="11">
        <v>428</v>
      </c>
      <c r="AE4" s="11">
        <v>2926.22</v>
      </c>
      <c r="AF4" s="11">
        <v>410</v>
      </c>
      <c r="AG4" s="11">
        <v>2861.66</v>
      </c>
      <c r="AH4" s="11">
        <v>430</v>
      </c>
      <c r="AI4" s="11">
        <v>3012.45</v>
      </c>
      <c r="AJ4" s="11">
        <v>458</v>
      </c>
      <c r="AK4" s="11">
        <v>3376.18</v>
      </c>
      <c r="AL4" s="11">
        <v>314</v>
      </c>
      <c r="AM4" s="11">
        <v>2241.84</v>
      </c>
      <c r="AN4" s="11">
        <v>419</v>
      </c>
      <c r="AO4" s="11">
        <v>3003.64</v>
      </c>
      <c r="AP4" s="11">
        <v>375</v>
      </c>
      <c r="AQ4" s="11">
        <v>2635.76</v>
      </c>
      <c r="AR4" s="11">
        <v>321</v>
      </c>
      <c r="AS4" s="11">
        <v>2209.34</v>
      </c>
      <c r="AT4" s="11">
        <v>422</v>
      </c>
      <c r="AU4" s="11">
        <v>2981.92</v>
      </c>
      <c r="AV4" s="11">
        <v>445</v>
      </c>
      <c r="AW4" s="11">
        <v>3099.02</v>
      </c>
      <c r="AX4" s="11">
        <v>267</v>
      </c>
      <c r="AY4" s="11">
        <v>1899.72</v>
      </c>
      <c r="AZ4" s="11">
        <v>316</v>
      </c>
      <c r="BA4" s="11">
        <v>2186.92</v>
      </c>
      <c r="BB4" s="11">
        <v>101</v>
      </c>
      <c r="BC4" s="11">
        <v>673.52</v>
      </c>
      <c r="BD4" s="11">
        <v>404</v>
      </c>
      <c r="BE4" s="11">
        <v>2858</v>
      </c>
      <c r="BF4" s="11">
        <v>390</v>
      </c>
      <c r="BG4" s="11">
        <v>2742.98</v>
      </c>
      <c r="BH4" s="11">
        <v>250</v>
      </c>
      <c r="BI4" s="11">
        <v>2059.7800000000002</v>
      </c>
      <c r="BJ4" s="11">
        <v>329</v>
      </c>
      <c r="BK4" s="11">
        <v>2376.38</v>
      </c>
      <c r="BL4" s="11">
        <v>244</v>
      </c>
      <c r="BM4" s="11">
        <v>2039.84</v>
      </c>
      <c r="BN4" s="74">
        <v>11371</v>
      </c>
      <c r="BO4" s="74">
        <v>81193.210000000006</v>
      </c>
    </row>
    <row r="5" spans="1:67">
      <c r="A5" s="71" t="s">
        <v>308</v>
      </c>
      <c r="B5" s="11">
        <v>93</v>
      </c>
      <c r="C5" s="11">
        <v>650.1</v>
      </c>
      <c r="D5" s="11">
        <v>257</v>
      </c>
      <c r="E5" s="11">
        <v>1800.1</v>
      </c>
      <c r="F5" s="11">
        <v>280</v>
      </c>
      <c r="G5" s="11">
        <v>1912.66</v>
      </c>
      <c r="H5" s="11">
        <v>259</v>
      </c>
      <c r="I5" s="11">
        <v>1911.57</v>
      </c>
      <c r="J5" s="11">
        <v>337</v>
      </c>
      <c r="K5" s="11">
        <v>2575.0500000000002</v>
      </c>
      <c r="L5" s="11">
        <v>318</v>
      </c>
      <c r="M5" s="11">
        <v>2445.31</v>
      </c>
      <c r="N5" s="11">
        <v>344</v>
      </c>
      <c r="O5" s="11">
        <v>2601.14</v>
      </c>
      <c r="P5" s="11">
        <v>389</v>
      </c>
      <c r="Q5" s="11">
        <v>2796.43</v>
      </c>
      <c r="R5" s="11">
        <v>374</v>
      </c>
      <c r="S5" s="11">
        <v>2645.6</v>
      </c>
      <c r="T5" s="11">
        <v>383</v>
      </c>
      <c r="U5" s="11">
        <v>2712.31</v>
      </c>
      <c r="V5" s="11">
        <v>404</v>
      </c>
      <c r="W5" s="11">
        <v>2930.74</v>
      </c>
      <c r="X5" s="11">
        <v>286</v>
      </c>
      <c r="Y5" s="11">
        <v>2046.5</v>
      </c>
      <c r="Z5" s="11">
        <v>251</v>
      </c>
      <c r="AA5" s="11">
        <v>1800.34</v>
      </c>
      <c r="AB5" s="11">
        <v>456</v>
      </c>
      <c r="AC5" s="11">
        <v>3439</v>
      </c>
      <c r="AD5" s="11">
        <v>376</v>
      </c>
      <c r="AE5" s="11">
        <v>2706.92</v>
      </c>
      <c r="AF5" s="11">
        <v>379</v>
      </c>
      <c r="AG5" s="11">
        <v>2794.18</v>
      </c>
      <c r="AH5" s="11">
        <v>391</v>
      </c>
      <c r="AI5" s="11">
        <v>3040.02</v>
      </c>
      <c r="AJ5" s="11">
        <v>386</v>
      </c>
      <c r="AK5" s="11">
        <v>2928.3</v>
      </c>
      <c r="AL5" s="11">
        <v>438</v>
      </c>
      <c r="AM5" s="11">
        <v>3397.74</v>
      </c>
      <c r="AN5" s="11">
        <v>412</v>
      </c>
      <c r="AO5" s="11">
        <v>2873.68</v>
      </c>
      <c r="AP5" s="11">
        <v>353</v>
      </c>
      <c r="AQ5" s="11">
        <v>2760.4</v>
      </c>
      <c r="AR5" s="11">
        <v>372</v>
      </c>
      <c r="AS5" s="11">
        <v>2838.78</v>
      </c>
      <c r="AT5" s="11">
        <v>379</v>
      </c>
      <c r="AU5" s="11">
        <v>2921.1</v>
      </c>
      <c r="AV5" s="11">
        <v>141</v>
      </c>
      <c r="AW5" s="11">
        <v>1107.2</v>
      </c>
      <c r="AX5" s="11">
        <v>332</v>
      </c>
      <c r="AY5" s="11">
        <v>2631.88</v>
      </c>
      <c r="AZ5" s="11">
        <v>365</v>
      </c>
      <c r="BA5" s="11">
        <v>2844.14</v>
      </c>
      <c r="BB5" s="11">
        <v>411</v>
      </c>
      <c r="BC5" s="11">
        <v>3139.7</v>
      </c>
      <c r="BD5" s="11">
        <v>375</v>
      </c>
      <c r="BE5" s="11">
        <v>2997.78</v>
      </c>
      <c r="BF5" s="11">
        <v>364</v>
      </c>
      <c r="BG5" s="11">
        <v>2738.78</v>
      </c>
      <c r="BH5" s="11">
        <v>301</v>
      </c>
      <c r="BI5" s="11">
        <v>2608.09</v>
      </c>
      <c r="BJ5" s="11">
        <v>325</v>
      </c>
      <c r="BK5" s="11">
        <v>2587.92</v>
      </c>
      <c r="BL5" s="11">
        <v>225</v>
      </c>
      <c r="BM5" s="11">
        <v>1923.58</v>
      </c>
      <c r="BN5" s="74">
        <v>10756</v>
      </c>
      <c r="BO5" s="74">
        <v>81107.039999999994</v>
      </c>
    </row>
    <row r="6" spans="1:67">
      <c r="A6" s="71" t="s">
        <v>309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>
        <v>2</v>
      </c>
      <c r="Q6" s="11">
        <v>17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>
        <v>1</v>
      </c>
      <c r="AE6" s="11">
        <v>8.5</v>
      </c>
      <c r="AF6" s="11">
        <v>1</v>
      </c>
      <c r="AG6" s="11">
        <v>4.9000000000000004</v>
      </c>
      <c r="AH6" s="11">
        <v>1</v>
      </c>
      <c r="AI6" s="11">
        <v>8.5</v>
      </c>
      <c r="AJ6" s="11">
        <v>4</v>
      </c>
      <c r="AK6" s="11">
        <v>30.3</v>
      </c>
      <c r="AL6" s="11">
        <v>22</v>
      </c>
      <c r="AM6" s="11">
        <v>177.9</v>
      </c>
      <c r="AN6" s="11">
        <v>70</v>
      </c>
      <c r="AO6" s="11">
        <v>536.46</v>
      </c>
      <c r="AP6" s="11">
        <v>3</v>
      </c>
      <c r="AQ6" s="11">
        <v>24</v>
      </c>
      <c r="AR6" s="11">
        <v>4</v>
      </c>
      <c r="AS6" s="11">
        <v>32.9</v>
      </c>
      <c r="AT6" s="11">
        <v>5</v>
      </c>
      <c r="AU6" s="11">
        <v>39</v>
      </c>
      <c r="AV6" s="11">
        <v>5</v>
      </c>
      <c r="AW6" s="11">
        <v>39.9</v>
      </c>
      <c r="AX6" s="11">
        <v>1</v>
      </c>
      <c r="AY6" s="11">
        <v>6</v>
      </c>
      <c r="AZ6" s="11">
        <v>5</v>
      </c>
      <c r="BA6" s="11">
        <v>53.800000000000004</v>
      </c>
      <c r="BB6" s="11">
        <v>10</v>
      </c>
      <c r="BC6" s="11">
        <v>10</v>
      </c>
      <c r="BD6" s="11">
        <v>2</v>
      </c>
      <c r="BE6" s="11">
        <v>13.9</v>
      </c>
      <c r="BF6" s="11">
        <v>5</v>
      </c>
      <c r="BG6" s="11">
        <v>40.9</v>
      </c>
      <c r="BH6" s="11">
        <v>7</v>
      </c>
      <c r="BI6" s="11">
        <v>59.4</v>
      </c>
      <c r="BJ6" s="11">
        <v>13</v>
      </c>
      <c r="BK6" s="11">
        <v>27.9</v>
      </c>
      <c r="BL6" s="11">
        <v>2</v>
      </c>
      <c r="BM6" s="11">
        <v>19</v>
      </c>
      <c r="BN6" s="74">
        <v>163</v>
      </c>
      <c r="BO6" s="74">
        <v>1150.26</v>
      </c>
    </row>
    <row r="7" spans="1:67">
      <c r="A7" s="71" t="s">
        <v>310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>
        <v>102</v>
      </c>
      <c r="Q7" s="11">
        <v>824.45</v>
      </c>
      <c r="R7" s="11">
        <v>133</v>
      </c>
      <c r="S7" s="11">
        <v>1048.4000000000001</v>
      </c>
      <c r="T7" s="11">
        <v>155</v>
      </c>
      <c r="U7" s="11">
        <v>1267</v>
      </c>
      <c r="V7" s="11">
        <v>212</v>
      </c>
      <c r="W7" s="11">
        <v>1705.2</v>
      </c>
      <c r="X7" s="11">
        <v>254</v>
      </c>
      <c r="Y7" s="11">
        <v>1966.1</v>
      </c>
      <c r="Z7" s="11">
        <v>374</v>
      </c>
      <c r="AA7" s="11">
        <v>2823.28</v>
      </c>
      <c r="AB7" s="11">
        <v>265</v>
      </c>
      <c r="AC7" s="11">
        <v>1986.42</v>
      </c>
      <c r="AD7" s="11">
        <v>327</v>
      </c>
      <c r="AE7" s="11">
        <v>2480.6999999999998</v>
      </c>
      <c r="AF7" s="11">
        <v>260</v>
      </c>
      <c r="AG7" s="11">
        <v>1868.42</v>
      </c>
      <c r="AH7" s="11">
        <v>326</v>
      </c>
      <c r="AI7" s="11">
        <v>2473.7399999999998</v>
      </c>
      <c r="AJ7" s="11">
        <v>372</v>
      </c>
      <c r="AK7" s="11">
        <v>2888</v>
      </c>
      <c r="AL7" s="11">
        <v>178</v>
      </c>
      <c r="AM7" s="11">
        <v>1373.28</v>
      </c>
      <c r="AN7" s="11">
        <v>287</v>
      </c>
      <c r="AO7" s="11">
        <v>2367.56</v>
      </c>
      <c r="AP7" s="11">
        <v>302</v>
      </c>
      <c r="AQ7" s="11">
        <v>2380.4</v>
      </c>
      <c r="AR7" s="11">
        <v>291</v>
      </c>
      <c r="AS7" s="11">
        <v>2261.4</v>
      </c>
      <c r="AT7" s="11">
        <v>276</v>
      </c>
      <c r="AU7" s="11">
        <v>2067.44</v>
      </c>
      <c r="AV7" s="11">
        <v>303</v>
      </c>
      <c r="AW7" s="11">
        <v>2395.02</v>
      </c>
      <c r="AX7" s="11">
        <v>395</v>
      </c>
      <c r="AY7" s="11">
        <v>3026.42</v>
      </c>
      <c r="AZ7" s="11">
        <v>311</v>
      </c>
      <c r="BA7" s="11">
        <v>2276.94</v>
      </c>
      <c r="BB7" s="11">
        <v>368</v>
      </c>
      <c r="BC7" s="11">
        <v>2765.86</v>
      </c>
      <c r="BD7" s="11">
        <v>226</v>
      </c>
      <c r="BE7" s="11">
        <v>1751.16</v>
      </c>
      <c r="BF7" s="11">
        <v>329</v>
      </c>
      <c r="BG7" s="11">
        <v>2378.42</v>
      </c>
      <c r="BH7" s="11">
        <v>270</v>
      </c>
      <c r="BI7" s="11">
        <v>2368.92</v>
      </c>
      <c r="BJ7" s="11">
        <v>351</v>
      </c>
      <c r="BK7" s="11">
        <v>2460.7199999999998</v>
      </c>
      <c r="BL7" s="11">
        <v>228</v>
      </c>
      <c r="BM7" s="11">
        <v>2017.96</v>
      </c>
      <c r="BN7" s="74">
        <v>6895</v>
      </c>
      <c r="BO7" s="74">
        <v>53223.21</v>
      </c>
    </row>
    <row r="8" spans="1:67">
      <c r="A8" s="71" t="s">
        <v>311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>
        <v>249</v>
      </c>
      <c r="AO8" s="11">
        <v>1938.68</v>
      </c>
      <c r="AP8" s="11">
        <v>279</v>
      </c>
      <c r="AQ8" s="11">
        <v>2152.54</v>
      </c>
      <c r="AR8" s="11">
        <v>325</v>
      </c>
      <c r="AS8" s="11">
        <v>2501.5</v>
      </c>
      <c r="AT8" s="11">
        <v>293</v>
      </c>
      <c r="AU8" s="11">
        <v>2245.1999999999998</v>
      </c>
      <c r="AV8" s="11">
        <v>345</v>
      </c>
      <c r="AW8" s="11">
        <v>2601.66</v>
      </c>
      <c r="AX8" s="11">
        <v>223</v>
      </c>
      <c r="AY8" s="11">
        <v>1658.58</v>
      </c>
      <c r="AZ8" s="11">
        <v>293</v>
      </c>
      <c r="BA8" s="11">
        <v>2218.62</v>
      </c>
      <c r="BB8" s="11">
        <v>323</v>
      </c>
      <c r="BC8" s="11">
        <v>2349.1</v>
      </c>
      <c r="BD8" s="11">
        <v>328</v>
      </c>
      <c r="BE8" s="11">
        <v>2301.02</v>
      </c>
      <c r="BF8" s="11"/>
      <c r="BG8" s="11"/>
      <c r="BH8" s="11">
        <v>1</v>
      </c>
      <c r="BI8" s="11">
        <v>9.9</v>
      </c>
      <c r="BJ8" s="11">
        <v>3</v>
      </c>
      <c r="BK8" s="11">
        <v>9.9</v>
      </c>
      <c r="BL8" s="11"/>
      <c r="BM8" s="11"/>
      <c r="BN8" s="74">
        <v>2662</v>
      </c>
      <c r="BO8" s="74">
        <v>19986.7</v>
      </c>
    </row>
    <row r="9" spans="1:67">
      <c r="A9" s="71" t="s">
        <v>312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>
        <v>1</v>
      </c>
      <c r="BA9" s="11">
        <v>6.9</v>
      </c>
      <c r="BB9" s="11">
        <v>1</v>
      </c>
      <c r="BC9" s="11">
        <v>8.9</v>
      </c>
      <c r="BD9" s="11"/>
      <c r="BE9" s="11"/>
      <c r="BF9" s="11">
        <v>3</v>
      </c>
      <c r="BG9" s="11">
        <v>22.7</v>
      </c>
      <c r="BH9" s="11"/>
      <c r="BI9" s="11"/>
      <c r="BJ9" s="11"/>
      <c r="BK9" s="11"/>
      <c r="BL9" s="11">
        <v>1</v>
      </c>
      <c r="BM9" s="11">
        <v>7.9</v>
      </c>
      <c r="BN9" s="74">
        <v>6</v>
      </c>
      <c r="BO9" s="74">
        <v>46.4</v>
      </c>
    </row>
    <row r="10" spans="1:67">
      <c r="A10" s="71" t="s">
        <v>313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>
        <v>258</v>
      </c>
      <c r="BG10" s="11">
        <v>2115.46</v>
      </c>
      <c r="BH10" s="11">
        <v>288</v>
      </c>
      <c r="BI10" s="11">
        <v>2552</v>
      </c>
      <c r="BJ10" s="11">
        <v>318</v>
      </c>
      <c r="BK10" s="11">
        <v>2534.3200000000002</v>
      </c>
      <c r="BL10" s="11">
        <v>173</v>
      </c>
      <c r="BM10" s="11">
        <v>1627.5</v>
      </c>
      <c r="BN10" s="74">
        <v>1037</v>
      </c>
      <c r="BO10" s="74">
        <v>8829.2800000000007</v>
      </c>
    </row>
    <row r="13" spans="1:67">
      <c r="A13" t="s">
        <v>260</v>
      </c>
      <c r="B13" s="83" t="s">
        <v>219</v>
      </c>
      <c r="C13" s="83" t="s">
        <v>220</v>
      </c>
      <c r="D13" s="83" t="s">
        <v>221</v>
      </c>
      <c r="E13" s="83" t="s">
        <v>222</v>
      </c>
      <c r="F13" s="83" t="s">
        <v>223</v>
      </c>
      <c r="G13" s="83" t="s">
        <v>224</v>
      </c>
      <c r="H13" s="83" t="s">
        <v>225</v>
      </c>
      <c r="I13" s="83" t="s">
        <v>226</v>
      </c>
      <c r="J13" s="83" t="s">
        <v>227</v>
      </c>
      <c r="K13" s="83" t="s">
        <v>228</v>
      </c>
      <c r="L13" s="83" t="s">
        <v>229</v>
      </c>
      <c r="M13" s="83" t="s">
        <v>230</v>
      </c>
      <c r="N13" s="83" t="s">
        <v>231</v>
      </c>
      <c r="O13" s="83" t="s">
        <v>232</v>
      </c>
      <c r="P13" s="83" t="s">
        <v>233</v>
      </c>
      <c r="Q13" s="83" t="s">
        <v>234</v>
      </c>
      <c r="R13" s="83" t="s">
        <v>235</v>
      </c>
      <c r="S13" s="83" t="s">
        <v>236</v>
      </c>
      <c r="T13" s="83" t="s">
        <v>237</v>
      </c>
      <c r="U13" s="83" t="s">
        <v>238</v>
      </c>
      <c r="V13" s="83" t="s">
        <v>239</v>
      </c>
      <c r="W13" s="83" t="s">
        <v>240</v>
      </c>
      <c r="X13" s="83" t="s">
        <v>241</v>
      </c>
      <c r="Y13" s="83" t="s">
        <v>242</v>
      </c>
      <c r="Z13" s="83" t="s">
        <v>243</v>
      </c>
      <c r="AA13" s="83" t="s">
        <v>244</v>
      </c>
      <c r="AB13" s="83" t="s">
        <v>245</v>
      </c>
      <c r="AC13" s="83" t="s">
        <v>246</v>
      </c>
      <c r="AD13" s="83" t="s">
        <v>247</v>
      </c>
      <c r="AE13" s="83" t="s">
        <v>248</v>
      </c>
      <c r="AF13" s="83" t="s">
        <v>249</v>
      </c>
      <c r="AG13" s="83" t="s">
        <v>250</v>
      </c>
      <c r="AH13" s="83" t="s">
        <v>251</v>
      </c>
      <c r="AI13" s="83" t="s">
        <v>252</v>
      </c>
      <c r="AJ13" s="83" t="s">
        <v>253</v>
      </c>
      <c r="AK13" s="83" t="s">
        <v>254</v>
      </c>
      <c r="AL13" s="83" t="s">
        <v>255</v>
      </c>
      <c r="AM13" s="83" t="s">
        <v>256</v>
      </c>
      <c r="AN13" s="83" t="s">
        <v>257</v>
      </c>
      <c r="AO13" s="83" t="s">
        <v>258</v>
      </c>
      <c r="AP13" s="83" t="s">
        <v>259</v>
      </c>
    </row>
    <row r="14" spans="1:67">
      <c r="A14" s="71" t="s">
        <v>307</v>
      </c>
      <c r="B14">
        <f>IFERROR(VLOOKUP($A$14,$1:$10,MATCH(B13,$1:$1,0)+1,0),"")</f>
        <v>772</v>
      </c>
      <c r="C14">
        <f t="shared" ref="C14:AP14" si="0">IFERROR(VLOOKUP($A$14,$1:$10,MATCH(C13,$1:$1,0)+1,0),"")</f>
        <v>1868.14</v>
      </c>
      <c r="D14">
        <f t="shared" si="0"/>
        <v>2146.19</v>
      </c>
      <c r="E14">
        <f t="shared" si="0"/>
        <v>2043.49</v>
      </c>
      <c r="F14">
        <f t="shared" si="0"/>
        <v>2957.59</v>
      </c>
      <c r="G14">
        <f t="shared" si="0"/>
        <v>2735.22</v>
      </c>
      <c r="H14">
        <f t="shared" si="0"/>
        <v>3040.38</v>
      </c>
      <c r="I14">
        <f t="shared" si="0"/>
        <v>2976.62</v>
      </c>
      <c r="J14">
        <f t="shared" si="0"/>
        <v>2517.3200000000002</v>
      </c>
      <c r="K14">
        <f t="shared" si="0"/>
        <v>3047.58</v>
      </c>
      <c r="L14">
        <f t="shared" si="0"/>
        <v>2929.72</v>
      </c>
      <c r="M14">
        <f t="shared" si="0"/>
        <v>3074.16</v>
      </c>
      <c r="N14">
        <f t="shared" si="0"/>
        <v>2605.11</v>
      </c>
      <c r="O14">
        <f t="shared" si="0"/>
        <v>3294.52</v>
      </c>
      <c r="P14">
        <f t="shared" si="0"/>
        <v>2926.22</v>
      </c>
      <c r="Q14">
        <f t="shared" si="0"/>
        <v>2861.66</v>
      </c>
      <c r="R14">
        <f t="shared" si="0"/>
        <v>3012.45</v>
      </c>
      <c r="S14">
        <f t="shared" si="0"/>
        <v>3376.18</v>
      </c>
      <c r="T14">
        <f t="shared" si="0"/>
        <v>2241.84</v>
      </c>
      <c r="U14">
        <f t="shared" si="0"/>
        <v>3003.64</v>
      </c>
      <c r="V14">
        <f t="shared" si="0"/>
        <v>2635.76</v>
      </c>
      <c r="W14">
        <f t="shared" si="0"/>
        <v>2209.34</v>
      </c>
      <c r="X14">
        <f t="shared" si="0"/>
        <v>2981.92</v>
      </c>
      <c r="Y14">
        <f t="shared" si="0"/>
        <v>3099.02</v>
      </c>
      <c r="Z14">
        <f t="shared" si="0"/>
        <v>1899.72</v>
      </c>
      <c r="AA14">
        <f t="shared" si="0"/>
        <v>2186.92</v>
      </c>
      <c r="AB14">
        <f t="shared" si="0"/>
        <v>673.52</v>
      </c>
      <c r="AC14">
        <f t="shared" si="0"/>
        <v>2858</v>
      </c>
      <c r="AD14">
        <f t="shared" si="0"/>
        <v>2742.98</v>
      </c>
      <c r="AE14">
        <f t="shared" si="0"/>
        <v>2059.7800000000002</v>
      </c>
      <c r="AF14">
        <f t="shared" si="0"/>
        <v>2376.38</v>
      </c>
      <c r="AG14">
        <f t="shared" ref="AG14" si="1">IFERROR(VLOOKUP($A$14,$1:$10,MATCH(AG13,$1:$1,0)+1,0),"")</f>
        <v>2039.84</v>
      </c>
      <c r="AI14" t="str">
        <f t="shared" si="0"/>
        <v/>
      </c>
      <c r="AJ14" t="str">
        <f t="shared" si="0"/>
        <v/>
      </c>
      <c r="AK14" t="str">
        <f t="shared" si="0"/>
        <v/>
      </c>
      <c r="AL14" t="str">
        <f t="shared" si="0"/>
        <v/>
      </c>
      <c r="AM14" t="str">
        <f t="shared" si="0"/>
        <v/>
      </c>
      <c r="AN14" t="str">
        <f t="shared" si="0"/>
        <v/>
      </c>
      <c r="AO14" t="str">
        <f t="shared" si="0"/>
        <v/>
      </c>
      <c r="AP14" t="str">
        <f t="shared" si="0"/>
        <v/>
      </c>
    </row>
    <row r="15" spans="1:67">
      <c r="A15" s="71" t="s">
        <v>308</v>
      </c>
      <c r="B15">
        <f>IFERROR(VLOOKUP($A$15,$1:$10,MATCH(B13,$1:$1,0)+1,0),"")</f>
        <v>650.1</v>
      </c>
      <c r="C15">
        <f t="shared" ref="C15:AP15" si="2">IFERROR(VLOOKUP($A$15,$1:$10,MATCH(C13,$1:$1,0)+1,0),"")</f>
        <v>1800.1</v>
      </c>
      <c r="D15">
        <f t="shared" si="2"/>
        <v>1912.66</v>
      </c>
      <c r="E15">
        <f t="shared" si="2"/>
        <v>1911.57</v>
      </c>
      <c r="F15">
        <f t="shared" si="2"/>
        <v>2575.0500000000002</v>
      </c>
      <c r="G15">
        <f t="shared" si="2"/>
        <v>2445.31</v>
      </c>
      <c r="H15">
        <f t="shared" si="2"/>
        <v>2601.14</v>
      </c>
      <c r="I15">
        <f t="shared" si="2"/>
        <v>2796.43</v>
      </c>
      <c r="J15">
        <f t="shared" si="2"/>
        <v>2645.6</v>
      </c>
      <c r="K15">
        <f t="shared" si="2"/>
        <v>2712.31</v>
      </c>
      <c r="L15">
        <f t="shared" si="2"/>
        <v>2930.74</v>
      </c>
      <c r="M15">
        <f t="shared" si="2"/>
        <v>2046.5</v>
      </c>
      <c r="N15">
        <f t="shared" si="2"/>
        <v>1800.34</v>
      </c>
      <c r="O15">
        <f t="shared" si="2"/>
        <v>3439</v>
      </c>
      <c r="P15">
        <f t="shared" si="2"/>
        <v>2706.92</v>
      </c>
      <c r="Q15">
        <f t="shared" si="2"/>
        <v>2794.18</v>
      </c>
      <c r="R15">
        <f t="shared" si="2"/>
        <v>3040.02</v>
      </c>
      <c r="S15">
        <f t="shared" si="2"/>
        <v>2928.3</v>
      </c>
      <c r="T15">
        <f t="shared" si="2"/>
        <v>3397.74</v>
      </c>
      <c r="U15">
        <f t="shared" si="2"/>
        <v>2873.68</v>
      </c>
      <c r="V15">
        <f t="shared" si="2"/>
        <v>2760.4</v>
      </c>
      <c r="W15">
        <f t="shared" si="2"/>
        <v>2838.78</v>
      </c>
      <c r="X15">
        <f t="shared" si="2"/>
        <v>2921.1</v>
      </c>
      <c r="Y15">
        <f t="shared" si="2"/>
        <v>1107.2</v>
      </c>
      <c r="Z15">
        <f t="shared" si="2"/>
        <v>2631.88</v>
      </c>
      <c r="AA15">
        <f t="shared" si="2"/>
        <v>2844.14</v>
      </c>
      <c r="AB15">
        <f t="shared" si="2"/>
        <v>3139.7</v>
      </c>
      <c r="AC15">
        <f t="shared" si="2"/>
        <v>2997.78</v>
      </c>
      <c r="AD15">
        <f t="shared" si="2"/>
        <v>2738.78</v>
      </c>
      <c r="AE15">
        <f t="shared" si="2"/>
        <v>2608.09</v>
      </c>
      <c r="AF15">
        <f t="shared" si="2"/>
        <v>2587.92</v>
      </c>
      <c r="AG15">
        <f t="shared" ref="AG15" si="3">IFERROR(VLOOKUP($A$15,$1:$10,MATCH(AG13,$1:$1,0)+1,0),"")</f>
        <v>1923.58</v>
      </c>
      <c r="AI15" t="str">
        <f t="shared" si="2"/>
        <v/>
      </c>
      <c r="AJ15" t="str">
        <f t="shared" si="2"/>
        <v/>
      </c>
      <c r="AK15" t="str">
        <f t="shared" si="2"/>
        <v/>
      </c>
      <c r="AL15" t="str">
        <f t="shared" si="2"/>
        <v/>
      </c>
      <c r="AM15" t="str">
        <f t="shared" si="2"/>
        <v/>
      </c>
      <c r="AN15" t="str">
        <f t="shared" si="2"/>
        <v/>
      </c>
      <c r="AO15" t="str">
        <f t="shared" si="2"/>
        <v/>
      </c>
      <c r="AP15" t="str">
        <f t="shared" si="2"/>
        <v/>
      </c>
    </row>
    <row r="16" spans="1:67">
      <c r="A16" s="71" t="s">
        <v>309</v>
      </c>
      <c r="B16">
        <f>IFERROR(VLOOKUP($A$16,$1:$10,MATCH(B13,$1:$1,0)+1,0),"")</f>
        <v>0</v>
      </c>
      <c r="C16">
        <f t="shared" ref="C16:AP16" si="4">IFERROR(VLOOKUP($A$16,$1:$10,MATCH(C13,$1:$1,0)+1,0),"")</f>
        <v>0</v>
      </c>
      <c r="D16">
        <f t="shared" si="4"/>
        <v>0</v>
      </c>
      <c r="E16">
        <f t="shared" si="4"/>
        <v>0</v>
      </c>
      <c r="F16">
        <f t="shared" si="4"/>
        <v>0</v>
      </c>
      <c r="G16">
        <f t="shared" si="4"/>
        <v>0</v>
      </c>
      <c r="H16">
        <f t="shared" si="4"/>
        <v>0</v>
      </c>
      <c r="I16">
        <f t="shared" si="4"/>
        <v>17</v>
      </c>
      <c r="J16">
        <f t="shared" si="4"/>
        <v>0</v>
      </c>
      <c r="K16">
        <f t="shared" si="4"/>
        <v>0</v>
      </c>
      <c r="L16">
        <f t="shared" si="4"/>
        <v>0</v>
      </c>
      <c r="M16">
        <f t="shared" si="4"/>
        <v>0</v>
      </c>
      <c r="N16">
        <f t="shared" si="4"/>
        <v>0</v>
      </c>
      <c r="O16">
        <f t="shared" si="4"/>
        <v>0</v>
      </c>
      <c r="P16">
        <f t="shared" si="4"/>
        <v>8.5</v>
      </c>
      <c r="Q16">
        <f t="shared" si="4"/>
        <v>4.9000000000000004</v>
      </c>
      <c r="R16">
        <f t="shared" si="4"/>
        <v>8.5</v>
      </c>
      <c r="S16">
        <f t="shared" si="4"/>
        <v>30.3</v>
      </c>
      <c r="T16">
        <f t="shared" si="4"/>
        <v>177.9</v>
      </c>
      <c r="U16">
        <f t="shared" si="4"/>
        <v>536.46</v>
      </c>
      <c r="V16">
        <f t="shared" si="4"/>
        <v>24</v>
      </c>
      <c r="W16">
        <f t="shared" si="4"/>
        <v>32.9</v>
      </c>
      <c r="X16">
        <f t="shared" si="4"/>
        <v>39</v>
      </c>
      <c r="Y16">
        <f t="shared" si="4"/>
        <v>39.9</v>
      </c>
      <c r="Z16">
        <f t="shared" si="4"/>
        <v>6</v>
      </c>
      <c r="AA16">
        <f t="shared" si="4"/>
        <v>53.800000000000004</v>
      </c>
      <c r="AB16">
        <f t="shared" si="4"/>
        <v>10</v>
      </c>
      <c r="AC16">
        <f t="shared" si="4"/>
        <v>13.9</v>
      </c>
      <c r="AD16">
        <f t="shared" si="4"/>
        <v>40.9</v>
      </c>
      <c r="AE16">
        <f t="shared" si="4"/>
        <v>59.4</v>
      </c>
      <c r="AF16">
        <f t="shared" si="4"/>
        <v>27.9</v>
      </c>
      <c r="AG16">
        <f t="shared" ref="AG16" si="5">IFERROR(VLOOKUP($A$16,$1:$10,MATCH(AG13,$1:$1,0)+1,0),"")</f>
        <v>19</v>
      </c>
      <c r="AI16" t="str">
        <f t="shared" si="4"/>
        <v/>
      </c>
      <c r="AJ16" t="str">
        <f t="shared" si="4"/>
        <v/>
      </c>
      <c r="AK16" t="str">
        <f t="shared" si="4"/>
        <v/>
      </c>
      <c r="AL16" t="str">
        <f t="shared" si="4"/>
        <v/>
      </c>
      <c r="AM16" t="str">
        <f t="shared" si="4"/>
        <v/>
      </c>
      <c r="AN16" t="str">
        <f t="shared" si="4"/>
        <v/>
      </c>
      <c r="AO16" t="str">
        <f t="shared" si="4"/>
        <v/>
      </c>
      <c r="AP16" t="str">
        <f t="shared" si="4"/>
        <v/>
      </c>
    </row>
    <row r="17" spans="1:42">
      <c r="A17" s="71" t="s">
        <v>310</v>
      </c>
      <c r="B17">
        <f>IFERROR(VLOOKUP($A$17,$1:$10,MATCH(B13,$1:$1,0)+1,0),"")</f>
        <v>0</v>
      </c>
      <c r="C17">
        <f t="shared" ref="C17:AP17" si="6">IFERROR(VLOOKUP($A$17,$1:$10,MATCH(C13,$1:$1,0)+1,0),"")</f>
        <v>0</v>
      </c>
      <c r="D17">
        <f t="shared" si="6"/>
        <v>0</v>
      </c>
      <c r="E17">
        <f t="shared" si="6"/>
        <v>0</v>
      </c>
      <c r="F17">
        <f t="shared" si="6"/>
        <v>0</v>
      </c>
      <c r="G17">
        <f t="shared" si="6"/>
        <v>0</v>
      </c>
      <c r="H17">
        <f t="shared" si="6"/>
        <v>0</v>
      </c>
      <c r="I17">
        <f t="shared" si="6"/>
        <v>824.45</v>
      </c>
      <c r="J17">
        <f t="shared" si="6"/>
        <v>1048.4000000000001</v>
      </c>
      <c r="K17">
        <f t="shared" si="6"/>
        <v>1267</v>
      </c>
      <c r="L17">
        <f t="shared" si="6"/>
        <v>1705.2</v>
      </c>
      <c r="M17">
        <f t="shared" si="6"/>
        <v>1966.1</v>
      </c>
      <c r="N17">
        <f t="shared" si="6"/>
        <v>2823.28</v>
      </c>
      <c r="O17">
        <f t="shared" si="6"/>
        <v>1986.42</v>
      </c>
      <c r="P17">
        <f t="shared" si="6"/>
        <v>2480.6999999999998</v>
      </c>
      <c r="Q17">
        <f t="shared" si="6"/>
        <v>1868.42</v>
      </c>
      <c r="R17">
        <f t="shared" si="6"/>
        <v>2473.7399999999998</v>
      </c>
      <c r="S17">
        <f t="shared" si="6"/>
        <v>2888</v>
      </c>
      <c r="T17">
        <f t="shared" si="6"/>
        <v>1373.28</v>
      </c>
      <c r="U17">
        <f t="shared" si="6"/>
        <v>2367.56</v>
      </c>
      <c r="V17">
        <f t="shared" si="6"/>
        <v>2380.4</v>
      </c>
      <c r="W17">
        <f t="shared" si="6"/>
        <v>2261.4</v>
      </c>
      <c r="X17">
        <f t="shared" si="6"/>
        <v>2067.44</v>
      </c>
      <c r="Y17">
        <f t="shared" si="6"/>
        <v>2395.02</v>
      </c>
      <c r="Z17">
        <f t="shared" si="6"/>
        <v>3026.42</v>
      </c>
      <c r="AA17">
        <f t="shared" si="6"/>
        <v>2276.94</v>
      </c>
      <c r="AB17">
        <f t="shared" si="6"/>
        <v>2765.86</v>
      </c>
      <c r="AC17">
        <f t="shared" si="6"/>
        <v>1751.16</v>
      </c>
      <c r="AD17">
        <f t="shared" si="6"/>
        <v>2378.42</v>
      </c>
      <c r="AE17">
        <f t="shared" si="6"/>
        <v>2368.92</v>
      </c>
      <c r="AF17">
        <f t="shared" si="6"/>
        <v>2460.7199999999998</v>
      </c>
      <c r="AG17">
        <f t="shared" ref="AG17" si="7">IFERROR(VLOOKUP($A$17,$1:$10,MATCH(AG13,$1:$1,0)+1,0),"")</f>
        <v>2017.96</v>
      </c>
      <c r="AI17" t="str">
        <f t="shared" si="6"/>
        <v/>
      </c>
      <c r="AJ17" t="str">
        <f t="shared" si="6"/>
        <v/>
      </c>
      <c r="AK17" t="str">
        <f t="shared" si="6"/>
        <v/>
      </c>
      <c r="AL17" t="str">
        <f t="shared" si="6"/>
        <v/>
      </c>
      <c r="AM17" t="str">
        <f t="shared" si="6"/>
        <v/>
      </c>
      <c r="AN17" t="str">
        <f t="shared" si="6"/>
        <v/>
      </c>
      <c r="AO17" t="str">
        <f t="shared" si="6"/>
        <v/>
      </c>
      <c r="AP17" t="str">
        <f t="shared" si="6"/>
        <v/>
      </c>
    </row>
    <row r="18" spans="1:42">
      <c r="A18" s="71" t="s">
        <v>311</v>
      </c>
      <c r="B18">
        <f>IFERROR(VLOOKUP($A$18,$1:$10,MATCH(B13,$1:$1,0)+1,0),"")</f>
        <v>0</v>
      </c>
      <c r="C18">
        <f t="shared" ref="C18:AP18" si="8">IFERROR(VLOOKUP($A$18,$1:$10,MATCH(C13,$1:$1,0)+1,0),"")</f>
        <v>0</v>
      </c>
      <c r="D18">
        <f t="shared" si="8"/>
        <v>0</v>
      </c>
      <c r="E18">
        <f t="shared" si="8"/>
        <v>0</v>
      </c>
      <c r="F18">
        <f t="shared" si="8"/>
        <v>0</v>
      </c>
      <c r="G18">
        <f t="shared" si="8"/>
        <v>0</v>
      </c>
      <c r="H18">
        <f t="shared" si="8"/>
        <v>0</v>
      </c>
      <c r="I18">
        <f t="shared" si="8"/>
        <v>0</v>
      </c>
      <c r="J18">
        <f t="shared" si="8"/>
        <v>0</v>
      </c>
      <c r="K18">
        <f t="shared" si="8"/>
        <v>0</v>
      </c>
      <c r="L18">
        <f t="shared" si="8"/>
        <v>0</v>
      </c>
      <c r="M18">
        <f t="shared" si="8"/>
        <v>0</v>
      </c>
      <c r="N18">
        <f t="shared" si="8"/>
        <v>0</v>
      </c>
      <c r="O18">
        <f t="shared" si="8"/>
        <v>0</v>
      </c>
      <c r="P18">
        <f t="shared" si="8"/>
        <v>0</v>
      </c>
      <c r="Q18">
        <f t="shared" si="8"/>
        <v>0</v>
      </c>
      <c r="R18">
        <f t="shared" si="8"/>
        <v>0</v>
      </c>
      <c r="S18">
        <f t="shared" si="8"/>
        <v>0</v>
      </c>
      <c r="T18">
        <f t="shared" si="8"/>
        <v>0</v>
      </c>
      <c r="U18">
        <f t="shared" si="8"/>
        <v>1938.68</v>
      </c>
      <c r="V18">
        <f t="shared" si="8"/>
        <v>2152.54</v>
      </c>
      <c r="W18">
        <f t="shared" si="8"/>
        <v>2501.5</v>
      </c>
      <c r="X18">
        <f t="shared" si="8"/>
        <v>2245.1999999999998</v>
      </c>
      <c r="Y18">
        <f t="shared" si="8"/>
        <v>2601.66</v>
      </c>
      <c r="Z18">
        <f t="shared" si="8"/>
        <v>1658.58</v>
      </c>
      <c r="AA18">
        <f t="shared" si="8"/>
        <v>2218.62</v>
      </c>
      <c r="AB18">
        <f t="shared" si="8"/>
        <v>2349.1</v>
      </c>
      <c r="AC18">
        <f t="shared" si="8"/>
        <v>2301.02</v>
      </c>
      <c r="AD18">
        <f t="shared" si="8"/>
        <v>0</v>
      </c>
      <c r="AE18">
        <f t="shared" si="8"/>
        <v>9.9</v>
      </c>
      <c r="AF18">
        <f t="shared" si="8"/>
        <v>9.9</v>
      </c>
      <c r="AG18">
        <f t="shared" ref="AG18" si="9">IFERROR(VLOOKUP($A$18,$1:$10,MATCH(AG13,$1:$1,0)+1,0),"")</f>
        <v>0</v>
      </c>
      <c r="AI18" t="str">
        <f t="shared" si="8"/>
        <v/>
      </c>
      <c r="AJ18" t="str">
        <f t="shared" si="8"/>
        <v/>
      </c>
      <c r="AK18" t="str">
        <f t="shared" si="8"/>
        <v/>
      </c>
      <c r="AL18" t="str">
        <f t="shared" si="8"/>
        <v/>
      </c>
      <c r="AM18" t="str">
        <f t="shared" si="8"/>
        <v/>
      </c>
      <c r="AN18" t="str">
        <f t="shared" si="8"/>
        <v/>
      </c>
      <c r="AO18" t="str">
        <f t="shared" si="8"/>
        <v/>
      </c>
      <c r="AP18" t="str">
        <f t="shared" si="8"/>
        <v/>
      </c>
    </row>
    <row r="19" spans="1:42">
      <c r="A19" s="71" t="s">
        <v>313</v>
      </c>
      <c r="B19">
        <f>IFERROR(VLOOKUP($A$19,$1:$10,MATCH(B13,$1:$1,0)+1,0),"")</f>
        <v>0</v>
      </c>
      <c r="C19">
        <f t="shared" ref="C19:AP19" si="10">IFERROR(VLOOKUP($A$19,$1:$10,MATCH(C13,$1:$1,0)+1,0),"")</f>
        <v>0</v>
      </c>
      <c r="D19">
        <f t="shared" si="10"/>
        <v>0</v>
      </c>
      <c r="E19">
        <f t="shared" si="10"/>
        <v>0</v>
      </c>
      <c r="F19">
        <f t="shared" si="10"/>
        <v>0</v>
      </c>
      <c r="G19">
        <f t="shared" si="10"/>
        <v>0</v>
      </c>
      <c r="H19">
        <f t="shared" si="10"/>
        <v>0</v>
      </c>
      <c r="I19">
        <f t="shared" si="10"/>
        <v>0</v>
      </c>
      <c r="J19">
        <f t="shared" si="10"/>
        <v>0</v>
      </c>
      <c r="K19">
        <f t="shared" si="10"/>
        <v>0</v>
      </c>
      <c r="L19">
        <f t="shared" si="10"/>
        <v>0</v>
      </c>
      <c r="M19">
        <f t="shared" si="10"/>
        <v>0</v>
      </c>
      <c r="N19">
        <f t="shared" si="10"/>
        <v>0</v>
      </c>
      <c r="O19">
        <f t="shared" si="10"/>
        <v>0</v>
      </c>
      <c r="P19">
        <f t="shared" si="10"/>
        <v>0</v>
      </c>
      <c r="Q19">
        <f t="shared" si="10"/>
        <v>0</v>
      </c>
      <c r="R19">
        <f t="shared" si="10"/>
        <v>0</v>
      </c>
      <c r="S19">
        <f t="shared" si="10"/>
        <v>0</v>
      </c>
      <c r="T19">
        <f t="shared" si="10"/>
        <v>0</v>
      </c>
      <c r="U19">
        <f t="shared" si="10"/>
        <v>0</v>
      </c>
      <c r="V19">
        <f t="shared" si="10"/>
        <v>0</v>
      </c>
      <c r="W19">
        <f t="shared" si="10"/>
        <v>0</v>
      </c>
      <c r="X19">
        <f t="shared" si="10"/>
        <v>0</v>
      </c>
      <c r="Y19">
        <f t="shared" si="10"/>
        <v>0</v>
      </c>
      <c r="Z19">
        <f t="shared" si="10"/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2115.46</v>
      </c>
      <c r="AE19">
        <f t="shared" si="10"/>
        <v>2552</v>
      </c>
      <c r="AF19">
        <f t="shared" si="10"/>
        <v>2534.3200000000002</v>
      </c>
      <c r="AG19">
        <f t="shared" ref="AG19" si="11">IFERROR(VLOOKUP($A$19,$1:$10,MATCH(AG13,$1:$1,0)+1,0),"")</f>
        <v>1627.5</v>
      </c>
      <c r="AI19" t="str">
        <f t="shared" si="10"/>
        <v/>
      </c>
      <c r="AJ19" t="str">
        <f t="shared" si="10"/>
        <v/>
      </c>
      <c r="AK19" t="str">
        <f t="shared" si="10"/>
        <v/>
      </c>
      <c r="AL19" t="str">
        <f t="shared" si="10"/>
        <v/>
      </c>
      <c r="AM19" t="str">
        <f t="shared" si="10"/>
        <v/>
      </c>
      <c r="AN19" t="str">
        <f t="shared" si="10"/>
        <v/>
      </c>
      <c r="AO19" t="str">
        <f t="shared" si="10"/>
        <v/>
      </c>
      <c r="AP19" t="str">
        <f t="shared" si="10"/>
        <v/>
      </c>
    </row>
    <row r="22" spans="1:42">
      <c r="B22" s="85" t="s">
        <v>303</v>
      </c>
    </row>
    <row r="23" spans="1:42">
      <c r="A23" s="85" t="s">
        <v>304</v>
      </c>
      <c r="B23" t="s">
        <v>313</v>
      </c>
      <c r="C23" t="s">
        <v>261</v>
      </c>
    </row>
    <row r="24" spans="1:42">
      <c r="A24" s="86" t="s">
        <v>262</v>
      </c>
      <c r="B24" s="88">
        <v>0</v>
      </c>
      <c r="C24" s="88">
        <v>0</v>
      </c>
    </row>
    <row r="25" spans="1:42">
      <c r="A25" s="86" t="s">
        <v>263</v>
      </c>
      <c r="B25" s="88">
        <v>0</v>
      </c>
      <c r="C25" s="88">
        <v>0</v>
      </c>
    </row>
    <row r="26" spans="1:42">
      <c r="A26" s="86" t="s">
        <v>264</v>
      </c>
      <c r="B26" s="88">
        <v>0</v>
      </c>
      <c r="C26" s="88">
        <v>0</v>
      </c>
    </row>
    <row r="27" spans="1:42">
      <c r="A27" s="86" t="s">
        <v>265</v>
      </c>
      <c r="B27" s="88">
        <v>0</v>
      </c>
      <c r="C27" s="88">
        <v>0</v>
      </c>
    </row>
    <row r="28" spans="1:42">
      <c r="A28" s="86" t="s">
        <v>266</v>
      </c>
      <c r="B28" s="88">
        <v>0</v>
      </c>
      <c r="C28" s="88">
        <v>0</v>
      </c>
    </row>
    <row r="29" spans="1:42">
      <c r="A29" s="86" t="s">
        <v>267</v>
      </c>
      <c r="B29" s="88">
        <v>0</v>
      </c>
      <c r="C29" s="88">
        <v>0</v>
      </c>
    </row>
    <row r="30" spans="1:42">
      <c r="A30" s="86" t="s">
        <v>268</v>
      </c>
      <c r="B30" s="88">
        <v>0</v>
      </c>
      <c r="C30" s="88">
        <v>0</v>
      </c>
    </row>
    <row r="31" spans="1:42">
      <c r="A31" s="86" t="s">
        <v>269</v>
      </c>
      <c r="B31" s="88">
        <v>0</v>
      </c>
      <c r="C31" s="88">
        <v>0</v>
      </c>
    </row>
    <row r="32" spans="1:42">
      <c r="A32" s="86" t="s">
        <v>270</v>
      </c>
      <c r="B32" s="88">
        <v>0</v>
      </c>
      <c r="C32" s="88">
        <v>0</v>
      </c>
    </row>
    <row r="33" spans="1:3">
      <c r="A33" s="86" t="s">
        <v>271</v>
      </c>
      <c r="B33" s="88">
        <v>0</v>
      </c>
      <c r="C33" s="88">
        <v>0</v>
      </c>
    </row>
    <row r="34" spans="1:3">
      <c r="A34" s="86" t="s">
        <v>272</v>
      </c>
      <c r="B34" s="88">
        <v>0</v>
      </c>
      <c r="C34" s="88">
        <v>0</v>
      </c>
    </row>
    <row r="35" spans="1:3">
      <c r="A35" s="86" t="s">
        <v>273</v>
      </c>
      <c r="B35" s="88">
        <v>0</v>
      </c>
      <c r="C35" s="88">
        <v>0</v>
      </c>
    </row>
    <row r="36" spans="1:3">
      <c r="A36" s="86" t="s">
        <v>274</v>
      </c>
      <c r="B36" s="88">
        <v>0</v>
      </c>
      <c r="C36" s="88">
        <v>0</v>
      </c>
    </row>
    <row r="37" spans="1:3">
      <c r="A37" s="86" t="s">
        <v>275</v>
      </c>
      <c r="B37" s="88">
        <v>0</v>
      </c>
      <c r="C37" s="88">
        <v>0</v>
      </c>
    </row>
    <row r="38" spans="1:3">
      <c r="A38" s="86" t="s">
        <v>276</v>
      </c>
      <c r="B38" s="88">
        <v>0</v>
      </c>
      <c r="C38" s="88">
        <v>0</v>
      </c>
    </row>
    <row r="39" spans="1:3">
      <c r="A39" s="86" t="s">
        <v>277</v>
      </c>
      <c r="B39" s="88">
        <v>0</v>
      </c>
      <c r="C39" s="88">
        <v>0</v>
      </c>
    </row>
    <row r="40" spans="1:3">
      <c r="A40" s="86" t="s">
        <v>278</v>
      </c>
      <c r="B40" s="88">
        <v>0</v>
      </c>
      <c r="C40" s="88">
        <v>0</v>
      </c>
    </row>
    <row r="41" spans="1:3">
      <c r="A41" s="86" t="s">
        <v>279</v>
      </c>
      <c r="B41" s="88">
        <v>0</v>
      </c>
      <c r="C41" s="88">
        <v>0</v>
      </c>
    </row>
    <row r="42" spans="1:3">
      <c r="A42" s="86" t="s">
        <v>280</v>
      </c>
      <c r="B42" s="88">
        <v>0</v>
      </c>
      <c r="C42" s="88">
        <v>0</v>
      </c>
    </row>
    <row r="43" spans="1:3">
      <c r="A43" s="86" t="s">
        <v>281</v>
      </c>
      <c r="B43" s="88">
        <v>0</v>
      </c>
      <c r="C43" s="88">
        <v>0</v>
      </c>
    </row>
    <row r="44" spans="1:3">
      <c r="A44" s="86" t="s">
        <v>282</v>
      </c>
      <c r="B44" s="88">
        <v>0</v>
      </c>
      <c r="C44" s="88">
        <v>0</v>
      </c>
    </row>
    <row r="45" spans="1:3">
      <c r="A45" s="86" t="s">
        <v>283</v>
      </c>
      <c r="B45" s="88">
        <v>0</v>
      </c>
      <c r="C45" s="88">
        <v>0</v>
      </c>
    </row>
    <row r="46" spans="1:3">
      <c r="A46" s="86" t="s">
        <v>284</v>
      </c>
      <c r="B46" s="88">
        <v>0</v>
      </c>
      <c r="C46" s="88">
        <v>0</v>
      </c>
    </row>
    <row r="47" spans="1:3">
      <c r="A47" s="86" t="s">
        <v>285</v>
      </c>
      <c r="B47" s="88">
        <v>0</v>
      </c>
      <c r="C47" s="88">
        <v>0</v>
      </c>
    </row>
    <row r="48" spans="1:3">
      <c r="A48" s="86" t="s">
        <v>286</v>
      </c>
      <c r="B48" s="88">
        <v>0</v>
      </c>
      <c r="C48" s="88">
        <v>0</v>
      </c>
    </row>
    <row r="49" spans="1:3">
      <c r="A49" s="86" t="s">
        <v>302</v>
      </c>
      <c r="B49" s="88">
        <v>0</v>
      </c>
      <c r="C49" s="88">
        <v>0</v>
      </c>
    </row>
    <row r="50" spans="1:3">
      <c r="A50" s="86" t="s">
        <v>301</v>
      </c>
      <c r="B50" s="88">
        <v>0</v>
      </c>
      <c r="C50" s="88">
        <v>0</v>
      </c>
    </row>
    <row r="51" spans="1:3">
      <c r="A51" s="86" t="s">
        <v>300</v>
      </c>
      <c r="B51" s="88">
        <v>0</v>
      </c>
      <c r="C51" s="88">
        <v>0</v>
      </c>
    </row>
    <row r="52" spans="1:3">
      <c r="A52" s="86" t="s">
        <v>299</v>
      </c>
      <c r="B52" s="88">
        <v>2115.46</v>
      </c>
      <c r="C52" s="88">
        <v>2115.46</v>
      </c>
    </row>
    <row r="53" spans="1:3">
      <c r="A53" s="86" t="s">
        <v>287</v>
      </c>
      <c r="B53" s="88">
        <v>2552</v>
      </c>
      <c r="C53" s="88">
        <v>2552</v>
      </c>
    </row>
    <row r="54" spans="1:3">
      <c r="A54" s="86" t="s">
        <v>288</v>
      </c>
      <c r="B54" s="88">
        <v>2534.3200000000002</v>
      </c>
      <c r="C54" s="88">
        <v>2534.3200000000002</v>
      </c>
    </row>
    <row r="55" spans="1:3">
      <c r="A55" s="86" t="s">
        <v>289</v>
      </c>
      <c r="B55" s="88">
        <v>1627.5</v>
      </c>
      <c r="C55" s="88">
        <v>1627.5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0C55-67BB-4C6F-A1D4-5F403CE41D47}">
  <sheetPr>
    <tabColor theme="7" tint="0.79998168889431442"/>
  </sheetPr>
  <dimension ref="A1:CE22"/>
  <sheetViews>
    <sheetView workbookViewId="0">
      <selection activeCell="K7" sqref="K7:M7"/>
    </sheetView>
  </sheetViews>
  <sheetFormatPr baseColWidth="10" defaultColWidth="20.77734375" defaultRowHeight="14.4" outlineLevelCol="1"/>
  <cols>
    <col min="2" max="2" width="0" hidden="1" customWidth="1" outlineLevel="1"/>
    <col min="3" max="3" width="0" style="76" hidden="1" customWidth="1" outlineLevel="1"/>
    <col min="4" max="4" width="0" hidden="1" customWidth="1" outlineLevel="1"/>
    <col min="5" max="5" width="0" style="76" hidden="1" customWidth="1" outlineLevel="1"/>
    <col min="6" max="6" width="0" hidden="1" customWidth="1" outlineLevel="1"/>
    <col min="7" max="7" width="0" style="76" hidden="1" customWidth="1" outlineLevel="1"/>
    <col min="8" max="8" width="0" hidden="1" customWidth="1" outlineLevel="1"/>
    <col min="9" max="9" width="0" style="76" hidden="1" customWidth="1" outlineLevel="1"/>
    <col min="10" max="10" width="0" hidden="1" customWidth="1" outlineLevel="1"/>
    <col min="11" max="11" width="0" style="76" hidden="1" customWidth="1" outlineLevel="1"/>
    <col min="12" max="12" width="0" hidden="1" customWidth="1" outlineLevel="1"/>
    <col min="13" max="13" width="0" style="76" hidden="1" customWidth="1" outlineLevel="1"/>
    <col min="14" max="14" width="0" hidden="1" customWidth="1" outlineLevel="1"/>
    <col min="15" max="15" width="0" style="76" hidden="1" customWidth="1" outlineLevel="1"/>
    <col min="16" max="16" width="0" hidden="1" customWidth="1" outlineLevel="1"/>
    <col min="17" max="17" width="0" style="76" hidden="1" customWidth="1" outlineLevel="1"/>
    <col min="18" max="18" width="0" hidden="1" customWidth="1" outlineLevel="1"/>
    <col min="19" max="19" width="0" style="76" hidden="1" customWidth="1" outlineLevel="1"/>
    <col min="20" max="20" width="0" hidden="1" customWidth="1" outlineLevel="1"/>
    <col min="21" max="21" width="0" style="76" hidden="1" customWidth="1" outlineLevel="1"/>
    <col min="22" max="22" width="0" hidden="1" customWidth="1" outlineLevel="1"/>
    <col min="23" max="23" width="0" style="76" hidden="1" customWidth="1" outlineLevel="1"/>
    <col min="24" max="24" width="0" hidden="1" customWidth="1" outlineLevel="1"/>
    <col min="25" max="25" width="0" style="76" hidden="1" customWidth="1" outlineLevel="1"/>
    <col min="26" max="26" width="0" hidden="1" customWidth="1" outlineLevel="1"/>
    <col min="27" max="27" width="0" style="76" hidden="1" customWidth="1" outlineLevel="1"/>
    <col min="28" max="28" width="0" hidden="1" customWidth="1" outlineLevel="1"/>
    <col min="29" max="29" width="0" style="76" hidden="1" customWidth="1" outlineLevel="1"/>
    <col min="30" max="30" width="0" hidden="1" customWidth="1" outlineLevel="1"/>
    <col min="31" max="31" width="0" style="76" hidden="1" customWidth="1" outlineLevel="1"/>
    <col min="32" max="32" width="0" hidden="1" customWidth="1" outlineLevel="1"/>
    <col min="33" max="33" width="0" style="76" hidden="1" customWidth="1" outlineLevel="1"/>
    <col min="34" max="34" width="0" hidden="1" customWidth="1" outlineLevel="1"/>
    <col min="35" max="35" width="0" style="76" hidden="1" customWidth="1" outlineLevel="1"/>
    <col min="36" max="36" width="20.77734375" collapsed="1"/>
    <col min="37" max="37" width="20.77734375" style="76"/>
    <col min="39" max="39" width="20.77734375" style="76"/>
    <col min="41" max="41" width="20.77734375" style="76"/>
    <col min="43" max="43" width="20.77734375" style="76"/>
    <col min="45" max="45" width="20.77734375" style="76"/>
    <col min="47" max="47" width="20.77734375" style="76"/>
    <col min="49" max="49" width="20.77734375" style="76"/>
    <col min="51" max="51" width="20.77734375" style="76"/>
    <col min="53" max="53" width="20.77734375" style="76"/>
    <col min="55" max="55" width="20.77734375" style="76"/>
    <col min="57" max="57" width="20.77734375" style="76"/>
    <col min="59" max="59" width="20.77734375" style="76"/>
    <col min="61" max="61" width="20.77734375" style="76"/>
    <col min="63" max="63" width="20.77734375" style="76"/>
    <col min="65" max="65" width="20.77734375" style="76"/>
    <col min="67" max="67" width="20.77734375" style="76"/>
    <col min="69" max="69" width="20.77734375" style="76"/>
  </cols>
  <sheetData>
    <row r="1" spans="1:83" ht="15" thickBot="1">
      <c r="AJ1" s="105"/>
      <c r="BW1" s="104"/>
    </row>
    <row r="2" spans="1:83" ht="15" thickBot="1">
      <c r="AK2" s="104">
        <v>43101</v>
      </c>
      <c r="AM2" s="104">
        <v>43132</v>
      </c>
      <c r="AO2" s="104">
        <v>43160</v>
      </c>
      <c r="AQ2" s="104">
        <v>43191</v>
      </c>
      <c r="AS2" s="104">
        <v>43221</v>
      </c>
      <c r="AU2" s="104">
        <v>43252</v>
      </c>
      <c r="AW2" s="104">
        <v>43282</v>
      </c>
      <c r="AY2" s="104">
        <v>43313</v>
      </c>
      <c r="BA2" s="104">
        <v>43344</v>
      </c>
      <c r="BC2" s="104">
        <v>43374</v>
      </c>
      <c r="BE2" s="104">
        <v>43405</v>
      </c>
      <c r="BG2" s="104">
        <v>43435</v>
      </c>
      <c r="BI2" s="104">
        <v>43466</v>
      </c>
      <c r="BK2" s="104">
        <v>43497</v>
      </c>
      <c r="BM2" s="104">
        <v>43525</v>
      </c>
      <c r="BO2" s="104">
        <v>43556</v>
      </c>
      <c r="BQ2" s="104">
        <v>43586</v>
      </c>
      <c r="BS2" s="104">
        <v>43617</v>
      </c>
      <c r="BU2" s="104">
        <v>43647</v>
      </c>
      <c r="BW2" s="104">
        <v>43678</v>
      </c>
      <c r="BY2" s="104">
        <v>43709</v>
      </c>
      <c r="CA2" s="104">
        <v>43739</v>
      </c>
      <c r="CC2" s="104">
        <v>43770</v>
      </c>
      <c r="CE2" s="104">
        <v>43800</v>
      </c>
    </row>
    <row r="3" spans="1:83" ht="16.05" customHeight="1" thickBot="1">
      <c r="A3" s="94" t="s">
        <v>317</v>
      </c>
      <c r="B3" s="167">
        <v>42583</v>
      </c>
      <c r="C3" s="168"/>
      <c r="D3" s="167">
        <v>42614</v>
      </c>
      <c r="E3" s="168"/>
      <c r="F3" s="167">
        <v>42644</v>
      </c>
      <c r="G3" s="168"/>
      <c r="H3" s="167">
        <v>42675</v>
      </c>
      <c r="I3" s="168"/>
      <c r="J3" s="167">
        <v>42705</v>
      </c>
      <c r="K3" s="168"/>
      <c r="L3" s="167">
        <v>42736</v>
      </c>
      <c r="M3" s="168"/>
      <c r="N3" s="167">
        <v>42767</v>
      </c>
      <c r="O3" s="168"/>
      <c r="P3" s="167">
        <v>42795</v>
      </c>
      <c r="Q3" s="168"/>
      <c r="R3" s="167">
        <v>42826</v>
      </c>
      <c r="S3" s="168"/>
      <c r="T3" s="167">
        <v>42856</v>
      </c>
      <c r="U3" s="168"/>
      <c r="V3" s="167">
        <v>42887</v>
      </c>
      <c r="W3" s="168"/>
      <c r="X3" s="167">
        <v>42917</v>
      </c>
      <c r="Y3" s="168"/>
      <c r="Z3" s="167">
        <v>42948</v>
      </c>
      <c r="AA3" s="168"/>
      <c r="AB3" s="167">
        <v>42979</v>
      </c>
      <c r="AC3" s="168"/>
      <c r="AD3" s="167">
        <v>43009</v>
      </c>
      <c r="AE3" s="168"/>
      <c r="AF3" s="167">
        <v>43040</v>
      </c>
      <c r="AG3" s="168"/>
      <c r="AH3" s="167">
        <v>43070</v>
      </c>
      <c r="AI3" s="168"/>
      <c r="AJ3" s="104">
        <v>43101</v>
      </c>
      <c r="AK3" s="104">
        <v>43101</v>
      </c>
      <c r="AL3" s="104">
        <v>43132</v>
      </c>
      <c r="AM3" s="104">
        <v>43132</v>
      </c>
      <c r="AN3" s="104">
        <v>43160</v>
      </c>
      <c r="AO3" s="104">
        <v>43160</v>
      </c>
      <c r="AP3" s="104">
        <v>43191</v>
      </c>
      <c r="AQ3" s="104">
        <v>43191</v>
      </c>
      <c r="AR3" s="104">
        <v>43221</v>
      </c>
      <c r="AS3" s="104">
        <v>43221</v>
      </c>
      <c r="AT3" s="104">
        <v>43252</v>
      </c>
      <c r="AU3" s="104">
        <v>43252</v>
      </c>
      <c r="AV3" s="104">
        <v>43282</v>
      </c>
      <c r="AW3" s="104">
        <v>43282</v>
      </c>
      <c r="AX3" s="104">
        <v>43313</v>
      </c>
      <c r="AY3" s="104">
        <v>43313</v>
      </c>
      <c r="AZ3" s="104">
        <v>43344</v>
      </c>
      <c r="BA3" s="104">
        <v>43344</v>
      </c>
      <c r="BB3" s="104">
        <v>43374</v>
      </c>
      <c r="BC3" s="104">
        <v>43374</v>
      </c>
      <c r="BD3" s="104">
        <v>43405</v>
      </c>
      <c r="BE3" s="104">
        <v>43405</v>
      </c>
      <c r="BF3" s="104">
        <v>43435</v>
      </c>
      <c r="BG3" s="104">
        <v>43435</v>
      </c>
      <c r="BH3" s="104">
        <v>43466</v>
      </c>
      <c r="BI3" s="104">
        <v>43466</v>
      </c>
      <c r="BJ3" s="104">
        <v>43497</v>
      </c>
      <c r="BK3" s="104">
        <v>43497</v>
      </c>
      <c r="BL3" s="104">
        <v>43525</v>
      </c>
      <c r="BM3" s="104">
        <v>43525</v>
      </c>
      <c r="BN3" s="104">
        <v>43556</v>
      </c>
      <c r="BO3" s="104">
        <v>43556</v>
      </c>
      <c r="BP3" s="104">
        <v>43586</v>
      </c>
      <c r="BQ3" s="104">
        <v>43586</v>
      </c>
      <c r="BR3" s="104">
        <v>43617</v>
      </c>
      <c r="BS3" s="104">
        <v>43617</v>
      </c>
      <c r="BT3" s="104">
        <v>43647</v>
      </c>
      <c r="BU3" s="104">
        <v>43647</v>
      </c>
      <c r="BV3" s="104">
        <v>43678</v>
      </c>
      <c r="BW3" s="104">
        <v>43678</v>
      </c>
      <c r="BX3" s="104">
        <v>43709</v>
      </c>
      <c r="BY3" s="104">
        <v>43709</v>
      </c>
      <c r="BZ3" s="104">
        <v>43739</v>
      </c>
      <c r="CA3" s="104">
        <v>43739</v>
      </c>
      <c r="CB3" s="104">
        <v>43770</v>
      </c>
      <c r="CC3" s="104">
        <v>43770</v>
      </c>
      <c r="CD3" s="104">
        <v>43800</v>
      </c>
      <c r="CE3" s="104">
        <v>43800</v>
      </c>
    </row>
    <row r="4" spans="1:83" ht="15" thickBot="1">
      <c r="A4" s="94" t="s">
        <v>318</v>
      </c>
      <c r="B4" s="97">
        <v>201</v>
      </c>
      <c r="C4" s="98">
        <v>1422.1</v>
      </c>
      <c r="D4" s="97">
        <v>513</v>
      </c>
      <c r="E4" s="98">
        <v>3668.24</v>
      </c>
      <c r="F4" s="97">
        <v>590</v>
      </c>
      <c r="G4" s="98">
        <v>4058.85</v>
      </c>
      <c r="H4" s="97">
        <v>551</v>
      </c>
      <c r="I4" s="98">
        <v>3955.06</v>
      </c>
      <c r="J4" s="97">
        <v>735</v>
      </c>
      <c r="K4" s="98">
        <v>5532.64</v>
      </c>
      <c r="L4" s="97">
        <v>660</v>
      </c>
      <c r="M4" s="98">
        <v>5180.53</v>
      </c>
      <c r="N4" s="97">
        <v>754</v>
      </c>
      <c r="O4" s="98">
        <v>5641.52</v>
      </c>
      <c r="P4" s="97">
        <v>915</v>
      </c>
      <c r="Q4" s="98">
        <v>6614.5</v>
      </c>
      <c r="R4" s="97">
        <v>871</v>
      </c>
      <c r="S4" s="98">
        <v>6211.32</v>
      </c>
      <c r="T4" s="97">
        <v>975</v>
      </c>
      <c r="U4" s="98">
        <v>7028.49</v>
      </c>
      <c r="V4" s="97">
        <v>1043</v>
      </c>
      <c r="W4" s="98">
        <v>7565.66</v>
      </c>
      <c r="X4" s="97">
        <v>984</v>
      </c>
      <c r="Y4" s="98">
        <v>7086.76</v>
      </c>
      <c r="Z4" s="97">
        <v>993</v>
      </c>
      <c r="AA4" s="98">
        <v>7228.73</v>
      </c>
      <c r="AB4" s="97">
        <v>1193</v>
      </c>
      <c r="AC4" s="98">
        <v>8719.94</v>
      </c>
      <c r="AD4" s="97">
        <v>1132</v>
      </c>
      <c r="AE4" s="98">
        <v>8122.34</v>
      </c>
      <c r="AF4" s="97">
        <v>1050</v>
      </c>
      <c r="AG4" s="98">
        <v>7529.16</v>
      </c>
      <c r="AH4" s="97">
        <v>1148</v>
      </c>
      <c r="AI4" s="98">
        <v>8534.7099999999991</v>
      </c>
      <c r="AJ4" s="97">
        <v>1220</v>
      </c>
      <c r="AK4" s="98">
        <v>9222.7800000000007</v>
      </c>
      <c r="AL4" s="97">
        <v>952</v>
      </c>
      <c r="AM4" s="98">
        <v>7190.76</v>
      </c>
      <c r="AN4" s="97">
        <v>1437</v>
      </c>
      <c r="AO4" s="98">
        <v>10720.02</v>
      </c>
      <c r="AP4" s="97">
        <v>1312</v>
      </c>
      <c r="AQ4" s="98">
        <v>9953.1</v>
      </c>
      <c r="AR4" s="97">
        <v>1313</v>
      </c>
      <c r="AS4" s="98">
        <v>9843.92</v>
      </c>
      <c r="AT4" s="97">
        <v>1375</v>
      </c>
      <c r="AU4" s="98">
        <v>10254.66</v>
      </c>
      <c r="AV4" s="97">
        <v>1239</v>
      </c>
      <c r="AW4" s="98">
        <v>9242.7999999999993</v>
      </c>
      <c r="AX4" s="97">
        <v>1218</v>
      </c>
      <c r="AY4" s="98">
        <v>9222.6</v>
      </c>
      <c r="AZ4" s="97">
        <v>1291</v>
      </c>
      <c r="BA4" s="98">
        <v>9587.32</v>
      </c>
      <c r="BB4" s="97">
        <v>1214</v>
      </c>
      <c r="BC4" s="98">
        <v>8947.08</v>
      </c>
      <c r="BD4" s="97">
        <v>1335</v>
      </c>
      <c r="BE4" s="98">
        <v>9921.86</v>
      </c>
      <c r="BF4" s="97">
        <v>1349</v>
      </c>
      <c r="BG4" s="98">
        <v>10039.24</v>
      </c>
      <c r="BH4" s="97">
        <v>1117</v>
      </c>
      <c r="BI4" s="98">
        <v>9658.09</v>
      </c>
      <c r="BJ4" s="97">
        <v>1339</v>
      </c>
      <c r="BK4" s="98">
        <v>9997.14</v>
      </c>
      <c r="BL4" s="97">
        <v>1228</v>
      </c>
      <c r="BM4" s="98">
        <v>10815.38</v>
      </c>
      <c r="BN4" s="97">
        <v>491</v>
      </c>
      <c r="BO4" s="98">
        <v>4410.0200000000004</v>
      </c>
      <c r="BP4" s="95"/>
      <c r="BQ4" s="96"/>
    </row>
    <row r="5" spans="1:83" ht="15" thickBot="1">
      <c r="A5" s="94" t="s">
        <v>319</v>
      </c>
      <c r="B5" s="97"/>
      <c r="C5" s="98"/>
      <c r="D5" s="97"/>
      <c r="E5" s="98"/>
      <c r="F5" s="97"/>
      <c r="G5" s="98"/>
      <c r="H5" s="97"/>
      <c r="I5" s="98"/>
      <c r="J5" s="97"/>
      <c r="K5" s="98"/>
      <c r="L5" s="97"/>
      <c r="M5" s="98"/>
      <c r="N5" s="97"/>
      <c r="O5" s="98"/>
      <c r="P5" s="97"/>
      <c r="Q5" s="98"/>
      <c r="R5" s="97"/>
      <c r="S5" s="98"/>
      <c r="T5" s="97"/>
      <c r="U5" s="98"/>
      <c r="V5" s="97"/>
      <c r="W5" s="98"/>
      <c r="X5" s="97"/>
      <c r="Y5" s="98"/>
      <c r="Z5" s="97"/>
      <c r="AA5" s="98"/>
      <c r="AB5" s="97"/>
      <c r="AC5" s="98"/>
      <c r="AD5" s="97"/>
      <c r="AE5" s="98"/>
      <c r="AF5" s="97"/>
      <c r="AG5" s="98"/>
      <c r="AH5" s="97"/>
      <c r="AI5" s="98"/>
      <c r="AJ5" s="97">
        <v>1</v>
      </c>
      <c r="AK5" s="98">
        <v>10</v>
      </c>
      <c r="AL5" s="97">
        <v>2</v>
      </c>
      <c r="AM5" s="98">
        <v>11.5</v>
      </c>
      <c r="AN5" s="97"/>
      <c r="AO5" s="98"/>
      <c r="AP5" s="97"/>
      <c r="AQ5" s="98"/>
      <c r="AR5" s="97">
        <v>1</v>
      </c>
      <c r="AS5" s="98">
        <v>8.9</v>
      </c>
      <c r="AT5" s="97">
        <v>1</v>
      </c>
      <c r="AU5" s="98">
        <v>8.9</v>
      </c>
      <c r="AV5" s="97">
        <v>1</v>
      </c>
      <c r="AW5" s="98">
        <v>3.4</v>
      </c>
      <c r="AX5" s="97">
        <v>7</v>
      </c>
      <c r="AY5" s="98">
        <v>70</v>
      </c>
      <c r="AZ5" s="97">
        <v>1</v>
      </c>
      <c r="BA5" s="98">
        <v>8</v>
      </c>
      <c r="BB5" s="97">
        <v>1</v>
      </c>
      <c r="BC5" s="98">
        <v>8.9</v>
      </c>
      <c r="BD5" s="97"/>
      <c r="BE5" s="98"/>
      <c r="BF5" s="97"/>
      <c r="BG5" s="98"/>
      <c r="BH5" s="97"/>
      <c r="BI5" s="98"/>
      <c r="BJ5" s="97"/>
      <c r="BK5" s="98"/>
      <c r="BL5" s="97"/>
      <c r="BM5" s="98"/>
      <c r="BN5" s="97"/>
      <c r="BO5" s="98"/>
      <c r="BP5" s="95"/>
      <c r="BQ5" s="96"/>
    </row>
    <row r="6" spans="1:83" ht="15" thickBot="1">
      <c r="A6" s="94" t="s">
        <v>320</v>
      </c>
      <c r="B6" s="97">
        <v>3</v>
      </c>
      <c r="C6" s="98">
        <v>21.9</v>
      </c>
      <c r="D6" s="97">
        <v>10</v>
      </c>
      <c r="E6" s="98">
        <v>72.2</v>
      </c>
      <c r="F6" s="97">
        <v>10</v>
      </c>
      <c r="G6" s="98">
        <v>64.2</v>
      </c>
      <c r="H6" s="97">
        <v>6</v>
      </c>
      <c r="I6" s="98">
        <v>45.4</v>
      </c>
      <c r="J6" s="97">
        <v>17</v>
      </c>
      <c r="K6" s="98">
        <v>122.5</v>
      </c>
      <c r="L6" s="97">
        <v>10</v>
      </c>
      <c r="M6" s="98">
        <v>80</v>
      </c>
      <c r="N6" s="97">
        <v>19</v>
      </c>
      <c r="O6" s="98">
        <v>152.54</v>
      </c>
      <c r="P6" s="97">
        <v>19</v>
      </c>
      <c r="Q6" s="98">
        <v>135.5</v>
      </c>
      <c r="R6" s="97">
        <v>14</v>
      </c>
      <c r="S6" s="98">
        <v>89.4</v>
      </c>
      <c r="T6" s="97">
        <v>16</v>
      </c>
      <c r="U6" s="98">
        <v>115.6</v>
      </c>
      <c r="V6" s="97">
        <v>23</v>
      </c>
      <c r="W6" s="98">
        <v>165.1</v>
      </c>
      <c r="X6" s="97">
        <v>29</v>
      </c>
      <c r="Y6" s="98">
        <v>209.3</v>
      </c>
      <c r="Z6" s="97">
        <v>29</v>
      </c>
      <c r="AA6" s="98">
        <v>203.4</v>
      </c>
      <c r="AB6" s="97">
        <v>33</v>
      </c>
      <c r="AC6" s="98">
        <v>225.5</v>
      </c>
      <c r="AD6" s="97">
        <v>31</v>
      </c>
      <c r="AE6" s="98">
        <v>214.9</v>
      </c>
      <c r="AF6" s="97">
        <v>29</v>
      </c>
      <c r="AG6" s="98">
        <v>213.8</v>
      </c>
      <c r="AH6" s="97">
        <v>33</v>
      </c>
      <c r="AI6" s="98">
        <v>218.9</v>
      </c>
      <c r="AJ6" s="97">
        <v>24</v>
      </c>
      <c r="AK6" s="98">
        <v>160.36000000000001</v>
      </c>
      <c r="AL6" s="97">
        <v>22</v>
      </c>
      <c r="AM6" s="98">
        <v>175.5</v>
      </c>
      <c r="AN6" s="97">
        <v>43</v>
      </c>
      <c r="AO6" s="98">
        <v>324.39999999999998</v>
      </c>
      <c r="AP6" s="97">
        <v>34</v>
      </c>
      <c r="AQ6" s="98">
        <v>235.4</v>
      </c>
      <c r="AR6" s="97">
        <v>29</v>
      </c>
      <c r="AS6" s="98">
        <v>208.4</v>
      </c>
      <c r="AT6" s="97">
        <v>44</v>
      </c>
      <c r="AU6" s="98">
        <v>299.33999999999997</v>
      </c>
      <c r="AV6" s="97">
        <v>42</v>
      </c>
      <c r="AW6" s="98">
        <v>282.89999999999998</v>
      </c>
      <c r="AX6" s="97">
        <v>42</v>
      </c>
      <c r="AY6" s="98">
        <v>301</v>
      </c>
      <c r="AZ6" s="97">
        <v>42</v>
      </c>
      <c r="BA6" s="98">
        <v>303.88</v>
      </c>
      <c r="BB6" s="97">
        <v>40</v>
      </c>
      <c r="BC6" s="98">
        <v>269.06</v>
      </c>
      <c r="BD6" s="97">
        <v>34</v>
      </c>
      <c r="BE6" s="98">
        <v>259.3</v>
      </c>
      <c r="BF6" s="97">
        <v>35</v>
      </c>
      <c r="BG6" s="98">
        <v>267.42</v>
      </c>
      <c r="BH6" s="97">
        <v>14</v>
      </c>
      <c r="BI6" s="98">
        <v>124.1</v>
      </c>
      <c r="BJ6" s="97">
        <v>31</v>
      </c>
      <c r="BK6" s="98">
        <v>164.14</v>
      </c>
      <c r="BL6" s="97">
        <v>32</v>
      </c>
      <c r="BM6" s="98">
        <v>286.3</v>
      </c>
      <c r="BN6" s="97">
        <v>29</v>
      </c>
      <c r="BO6" s="98">
        <v>256.10000000000002</v>
      </c>
      <c r="BP6" s="95"/>
      <c r="BQ6" s="96"/>
    </row>
    <row r="7" spans="1:83" ht="15" thickBot="1">
      <c r="A7" s="94" t="s">
        <v>321</v>
      </c>
      <c r="B7" s="97">
        <v>16</v>
      </c>
      <c r="C7" s="98">
        <v>99.4</v>
      </c>
      <c r="D7" s="97">
        <v>34</v>
      </c>
      <c r="E7" s="98">
        <v>253.8</v>
      </c>
      <c r="F7" s="97">
        <v>45</v>
      </c>
      <c r="G7" s="98">
        <v>317.3</v>
      </c>
      <c r="H7" s="97">
        <v>40</v>
      </c>
      <c r="I7" s="98">
        <v>292.8</v>
      </c>
      <c r="J7" s="97">
        <v>57</v>
      </c>
      <c r="K7" s="98">
        <v>441.63</v>
      </c>
      <c r="L7" s="97">
        <v>48</v>
      </c>
      <c r="M7" s="98">
        <v>369.4</v>
      </c>
      <c r="N7" s="97">
        <v>60</v>
      </c>
      <c r="O7" s="98">
        <v>408.92</v>
      </c>
      <c r="P7" s="97">
        <v>82</v>
      </c>
      <c r="Q7" s="98">
        <v>578.5</v>
      </c>
      <c r="R7" s="97">
        <v>68</v>
      </c>
      <c r="S7" s="98">
        <v>460.3</v>
      </c>
      <c r="T7" s="97">
        <v>87</v>
      </c>
      <c r="U7" s="98">
        <v>605.79999999999995</v>
      </c>
      <c r="V7" s="97">
        <v>87</v>
      </c>
      <c r="W7" s="98">
        <v>630.20000000000005</v>
      </c>
      <c r="X7" s="97">
        <v>88</v>
      </c>
      <c r="Y7" s="98">
        <v>607.29999999999995</v>
      </c>
      <c r="Z7" s="97">
        <v>98</v>
      </c>
      <c r="AA7" s="98">
        <v>703.3</v>
      </c>
      <c r="AB7" s="97">
        <v>128</v>
      </c>
      <c r="AC7" s="98">
        <v>889.4</v>
      </c>
      <c r="AD7" s="97">
        <v>103</v>
      </c>
      <c r="AE7" s="98">
        <v>744.5</v>
      </c>
      <c r="AF7" s="97">
        <v>92</v>
      </c>
      <c r="AG7" s="98">
        <v>671.6</v>
      </c>
      <c r="AH7" s="97">
        <v>129</v>
      </c>
      <c r="AI7" s="98">
        <v>966.76</v>
      </c>
      <c r="AJ7" s="97">
        <v>95</v>
      </c>
      <c r="AK7" s="98">
        <v>749.78</v>
      </c>
      <c r="AL7" s="97">
        <v>70</v>
      </c>
      <c r="AM7" s="98">
        <v>511.72</v>
      </c>
      <c r="AN7" s="97">
        <v>118</v>
      </c>
      <c r="AO7" s="98">
        <v>917.44</v>
      </c>
      <c r="AP7" s="97">
        <v>114</v>
      </c>
      <c r="AQ7" s="98">
        <v>873.42</v>
      </c>
      <c r="AR7" s="97">
        <v>126</v>
      </c>
      <c r="AS7" s="98">
        <v>918.58</v>
      </c>
      <c r="AT7" s="97">
        <v>122</v>
      </c>
      <c r="AU7" s="98">
        <v>867.96</v>
      </c>
      <c r="AV7" s="97">
        <v>115</v>
      </c>
      <c r="AW7" s="98">
        <v>839.1</v>
      </c>
      <c r="AX7" s="97">
        <v>110</v>
      </c>
      <c r="AY7" s="98">
        <v>835.52</v>
      </c>
      <c r="AZ7" s="97">
        <v>112</v>
      </c>
      <c r="BA7" s="98">
        <v>859.8</v>
      </c>
      <c r="BB7" s="97">
        <v>117</v>
      </c>
      <c r="BC7" s="98">
        <v>795.3</v>
      </c>
      <c r="BD7" s="97">
        <v>125</v>
      </c>
      <c r="BE7" s="98">
        <v>925.16</v>
      </c>
      <c r="BF7" s="97">
        <v>130</v>
      </c>
      <c r="BG7" s="98">
        <v>989.88</v>
      </c>
      <c r="BH7" s="97">
        <v>73</v>
      </c>
      <c r="BI7" s="98">
        <v>603.55999999999995</v>
      </c>
      <c r="BJ7" s="97">
        <v>105</v>
      </c>
      <c r="BK7" s="98">
        <v>773.88</v>
      </c>
      <c r="BL7" s="97">
        <v>95</v>
      </c>
      <c r="BM7" s="98">
        <v>816.3</v>
      </c>
      <c r="BN7" s="97">
        <v>29</v>
      </c>
      <c r="BO7" s="98">
        <v>252.4</v>
      </c>
      <c r="BP7" s="95"/>
      <c r="BQ7" s="96"/>
    </row>
    <row r="8" spans="1:83" ht="15" thickBot="1">
      <c r="A8" s="94" t="s">
        <v>322</v>
      </c>
      <c r="B8" s="97">
        <v>24</v>
      </c>
      <c r="C8" s="98">
        <v>161.6</v>
      </c>
      <c r="D8" s="97">
        <v>63</v>
      </c>
      <c r="E8" s="98">
        <v>462.7</v>
      </c>
      <c r="F8" s="97">
        <v>57</v>
      </c>
      <c r="G8" s="98">
        <v>375.5</v>
      </c>
      <c r="H8" s="97">
        <v>54</v>
      </c>
      <c r="I8" s="98">
        <v>383.4</v>
      </c>
      <c r="J8" s="97">
        <v>66</v>
      </c>
      <c r="K8" s="98">
        <v>462.8</v>
      </c>
      <c r="L8" s="97">
        <v>60</v>
      </c>
      <c r="M8" s="98">
        <v>467.55</v>
      </c>
      <c r="N8" s="97">
        <v>67</v>
      </c>
      <c r="O8" s="98">
        <v>487.8</v>
      </c>
      <c r="P8" s="97">
        <v>100</v>
      </c>
      <c r="Q8" s="98">
        <v>729.24</v>
      </c>
      <c r="R8" s="97">
        <v>93</v>
      </c>
      <c r="S8" s="98">
        <v>632.20000000000005</v>
      </c>
      <c r="T8" s="97">
        <v>96</v>
      </c>
      <c r="U8" s="98">
        <v>681.96</v>
      </c>
      <c r="V8" s="97">
        <v>106</v>
      </c>
      <c r="W8" s="98">
        <v>788.56</v>
      </c>
      <c r="X8" s="97">
        <v>115</v>
      </c>
      <c r="Y8" s="98">
        <v>839.6</v>
      </c>
      <c r="Z8" s="97">
        <v>97</v>
      </c>
      <c r="AA8" s="98">
        <v>707.9</v>
      </c>
      <c r="AB8" s="97">
        <v>140</v>
      </c>
      <c r="AC8" s="98">
        <v>982.1</v>
      </c>
      <c r="AD8" s="97">
        <v>114</v>
      </c>
      <c r="AE8" s="98">
        <v>801.8</v>
      </c>
      <c r="AF8" s="97">
        <v>118</v>
      </c>
      <c r="AG8" s="98">
        <v>821.76</v>
      </c>
      <c r="AH8" s="97">
        <v>116</v>
      </c>
      <c r="AI8" s="98">
        <v>868.12</v>
      </c>
      <c r="AJ8" s="97">
        <v>125</v>
      </c>
      <c r="AK8" s="98">
        <v>932</v>
      </c>
      <c r="AL8" s="97">
        <v>86</v>
      </c>
      <c r="AM8" s="98">
        <v>621.29999999999995</v>
      </c>
      <c r="AN8" s="97">
        <v>162</v>
      </c>
      <c r="AO8" s="98">
        <v>1182.48</v>
      </c>
      <c r="AP8" s="97">
        <v>136</v>
      </c>
      <c r="AQ8" s="98">
        <v>1073.0999999999999</v>
      </c>
      <c r="AR8" s="97">
        <v>126</v>
      </c>
      <c r="AS8" s="98">
        <v>945.6</v>
      </c>
      <c r="AT8" s="97">
        <v>127</v>
      </c>
      <c r="AU8" s="98">
        <v>979.42</v>
      </c>
      <c r="AV8" s="97">
        <v>127</v>
      </c>
      <c r="AW8" s="98">
        <v>925.46</v>
      </c>
      <c r="AX8" s="97">
        <v>151</v>
      </c>
      <c r="AY8" s="98">
        <v>1158.8399999999999</v>
      </c>
      <c r="AZ8" s="97">
        <v>136</v>
      </c>
      <c r="BA8" s="98">
        <v>1017.8</v>
      </c>
      <c r="BB8" s="97">
        <v>129</v>
      </c>
      <c r="BC8" s="98">
        <v>1018.28</v>
      </c>
      <c r="BD8" s="97">
        <v>142</v>
      </c>
      <c r="BE8" s="98">
        <v>1038.22</v>
      </c>
      <c r="BF8" s="97">
        <v>141</v>
      </c>
      <c r="BG8" s="98">
        <v>971.96</v>
      </c>
      <c r="BH8" s="97">
        <v>112</v>
      </c>
      <c r="BI8" s="98">
        <v>927.06</v>
      </c>
      <c r="BJ8" s="97">
        <v>116</v>
      </c>
      <c r="BK8" s="98">
        <v>863.96</v>
      </c>
      <c r="BL8" s="97">
        <v>125</v>
      </c>
      <c r="BM8" s="98">
        <v>1087.6600000000001</v>
      </c>
      <c r="BN8" s="97">
        <v>36</v>
      </c>
      <c r="BO8" s="98">
        <v>313.5</v>
      </c>
      <c r="BP8" s="95"/>
      <c r="BQ8" s="96"/>
    </row>
    <row r="9" spans="1:83" ht="15" thickBot="1">
      <c r="A9" s="94" t="s">
        <v>323</v>
      </c>
      <c r="B9" s="97">
        <v>21</v>
      </c>
      <c r="C9" s="98">
        <v>146.1</v>
      </c>
      <c r="D9" s="97">
        <v>41</v>
      </c>
      <c r="E9" s="98">
        <v>296.5</v>
      </c>
      <c r="F9" s="97">
        <v>64</v>
      </c>
      <c r="G9" s="98">
        <v>461.68</v>
      </c>
      <c r="H9" s="97">
        <v>49</v>
      </c>
      <c r="I9" s="98">
        <v>356.5</v>
      </c>
      <c r="J9" s="97">
        <v>64</v>
      </c>
      <c r="K9" s="98">
        <v>468.74</v>
      </c>
      <c r="L9" s="97">
        <v>65</v>
      </c>
      <c r="M9" s="98">
        <v>533.94000000000005</v>
      </c>
      <c r="N9" s="97">
        <v>58</v>
      </c>
      <c r="O9" s="98">
        <v>421.74</v>
      </c>
      <c r="P9" s="97">
        <v>78</v>
      </c>
      <c r="Q9" s="98">
        <v>559.75</v>
      </c>
      <c r="R9" s="97">
        <v>84</v>
      </c>
      <c r="S9" s="98">
        <v>593.17999999999995</v>
      </c>
      <c r="T9" s="97">
        <v>86</v>
      </c>
      <c r="U9" s="98">
        <v>624.22</v>
      </c>
      <c r="V9" s="97">
        <v>110</v>
      </c>
      <c r="W9" s="98">
        <v>763.2</v>
      </c>
      <c r="X9" s="97">
        <v>113</v>
      </c>
      <c r="Y9" s="98">
        <v>823.8</v>
      </c>
      <c r="Z9" s="97">
        <v>105</v>
      </c>
      <c r="AA9" s="98">
        <v>780</v>
      </c>
      <c r="AB9" s="97">
        <v>141</v>
      </c>
      <c r="AC9" s="98">
        <v>1028.9000000000001</v>
      </c>
      <c r="AD9" s="97">
        <v>120</v>
      </c>
      <c r="AE9" s="98">
        <v>849.2</v>
      </c>
      <c r="AF9" s="97">
        <v>108</v>
      </c>
      <c r="AG9" s="98">
        <v>782.12</v>
      </c>
      <c r="AH9" s="97">
        <v>103</v>
      </c>
      <c r="AI9" s="98">
        <v>778.18</v>
      </c>
      <c r="AJ9" s="97">
        <v>109</v>
      </c>
      <c r="AK9" s="98">
        <v>819.6</v>
      </c>
      <c r="AL9" s="97">
        <v>81</v>
      </c>
      <c r="AM9" s="98">
        <v>610.02</v>
      </c>
      <c r="AN9" s="97">
        <v>145</v>
      </c>
      <c r="AO9" s="98">
        <v>1116.3</v>
      </c>
      <c r="AP9" s="97">
        <v>131</v>
      </c>
      <c r="AQ9" s="98">
        <v>991.1</v>
      </c>
      <c r="AR9" s="97">
        <v>157</v>
      </c>
      <c r="AS9" s="98">
        <v>1149.78</v>
      </c>
      <c r="AT9" s="97">
        <v>149</v>
      </c>
      <c r="AU9" s="98">
        <v>1141.4000000000001</v>
      </c>
      <c r="AV9" s="97">
        <v>133</v>
      </c>
      <c r="AW9" s="98">
        <v>1003.28</v>
      </c>
      <c r="AX9" s="97">
        <v>123</v>
      </c>
      <c r="AY9" s="98">
        <v>865.32</v>
      </c>
      <c r="AZ9" s="97">
        <v>146</v>
      </c>
      <c r="BA9" s="98">
        <v>1062.68</v>
      </c>
      <c r="BB9" s="97">
        <v>118</v>
      </c>
      <c r="BC9" s="98">
        <v>891.3</v>
      </c>
      <c r="BD9" s="97">
        <v>136</v>
      </c>
      <c r="BE9" s="98">
        <v>1005.24</v>
      </c>
      <c r="BF9" s="97">
        <v>150</v>
      </c>
      <c r="BG9" s="98">
        <v>1095.3399999999999</v>
      </c>
      <c r="BH9" s="97">
        <v>123</v>
      </c>
      <c r="BI9" s="98">
        <v>1095.56</v>
      </c>
      <c r="BJ9" s="97">
        <v>150</v>
      </c>
      <c r="BK9" s="98">
        <v>1111.68</v>
      </c>
      <c r="BL9" s="97">
        <v>130</v>
      </c>
      <c r="BM9" s="98">
        <v>1112.58</v>
      </c>
      <c r="BN9" s="97">
        <v>46</v>
      </c>
      <c r="BO9" s="98">
        <v>410.5</v>
      </c>
      <c r="BP9" s="95"/>
      <c r="BQ9" s="96"/>
    </row>
    <row r="10" spans="1:83" ht="15" thickBot="1">
      <c r="A10" s="94" t="s">
        <v>324</v>
      </c>
      <c r="B10" s="97">
        <v>20</v>
      </c>
      <c r="C10" s="98">
        <v>154.80000000000001</v>
      </c>
      <c r="D10" s="97">
        <v>51</v>
      </c>
      <c r="E10" s="98">
        <v>371.7</v>
      </c>
      <c r="F10" s="97">
        <v>50</v>
      </c>
      <c r="G10" s="98">
        <v>361.14</v>
      </c>
      <c r="H10" s="97">
        <v>43</v>
      </c>
      <c r="I10" s="98">
        <v>306.45</v>
      </c>
      <c r="J10" s="97">
        <v>59</v>
      </c>
      <c r="K10" s="98">
        <v>465.5</v>
      </c>
      <c r="L10" s="97">
        <v>58</v>
      </c>
      <c r="M10" s="98">
        <v>513.39</v>
      </c>
      <c r="N10" s="97">
        <v>59</v>
      </c>
      <c r="O10" s="98">
        <v>422.55</v>
      </c>
      <c r="P10" s="97">
        <v>76</v>
      </c>
      <c r="Q10" s="98">
        <v>570.13</v>
      </c>
      <c r="R10" s="97">
        <v>78</v>
      </c>
      <c r="S10" s="98">
        <v>564.35</v>
      </c>
      <c r="T10" s="97">
        <v>79</v>
      </c>
      <c r="U10" s="98">
        <v>576.04999999999995</v>
      </c>
      <c r="V10" s="97">
        <v>97</v>
      </c>
      <c r="W10" s="98">
        <v>698.92</v>
      </c>
      <c r="X10" s="97">
        <v>91</v>
      </c>
      <c r="Y10" s="98">
        <v>658.9</v>
      </c>
      <c r="Z10" s="97">
        <v>90</v>
      </c>
      <c r="AA10" s="98">
        <v>673.89</v>
      </c>
      <c r="AB10" s="97">
        <v>87</v>
      </c>
      <c r="AC10" s="98">
        <v>678.98</v>
      </c>
      <c r="AD10" s="97">
        <v>77</v>
      </c>
      <c r="AE10" s="98">
        <v>547.70000000000005</v>
      </c>
      <c r="AF10" s="97">
        <v>67</v>
      </c>
      <c r="AG10" s="98">
        <v>492.3</v>
      </c>
      <c r="AH10" s="97">
        <v>90</v>
      </c>
      <c r="AI10" s="98">
        <v>703.8</v>
      </c>
      <c r="AJ10" s="97">
        <v>72</v>
      </c>
      <c r="AK10" s="98">
        <v>547.26</v>
      </c>
      <c r="AL10" s="97">
        <v>67</v>
      </c>
      <c r="AM10" s="98">
        <v>500.72</v>
      </c>
      <c r="AN10" s="97">
        <v>142</v>
      </c>
      <c r="AO10" s="98">
        <v>1033.1199999999999</v>
      </c>
      <c r="AP10" s="97">
        <v>118</v>
      </c>
      <c r="AQ10" s="98">
        <v>854.5</v>
      </c>
      <c r="AR10" s="97">
        <v>114</v>
      </c>
      <c r="AS10" s="98">
        <v>843.72</v>
      </c>
      <c r="AT10" s="97">
        <v>151</v>
      </c>
      <c r="AU10" s="98">
        <v>1146.52</v>
      </c>
      <c r="AV10" s="97">
        <v>98</v>
      </c>
      <c r="AW10" s="98">
        <v>717.28</v>
      </c>
      <c r="AX10" s="97">
        <v>97</v>
      </c>
      <c r="AY10" s="98">
        <v>751.04</v>
      </c>
      <c r="AZ10" s="97">
        <v>102</v>
      </c>
      <c r="BA10" s="98">
        <v>796.5</v>
      </c>
      <c r="BB10" s="97">
        <v>87</v>
      </c>
      <c r="BC10" s="98">
        <v>669.04</v>
      </c>
      <c r="BD10" s="97">
        <v>86</v>
      </c>
      <c r="BE10" s="98">
        <v>647.79999999999995</v>
      </c>
      <c r="BF10" s="97">
        <v>90</v>
      </c>
      <c r="BG10" s="98">
        <v>709.78</v>
      </c>
      <c r="BH10" s="97">
        <v>72</v>
      </c>
      <c r="BI10" s="98">
        <v>658.22</v>
      </c>
      <c r="BJ10" s="97">
        <v>85</v>
      </c>
      <c r="BK10" s="98">
        <v>681.26</v>
      </c>
      <c r="BL10" s="97">
        <v>69</v>
      </c>
      <c r="BM10" s="98">
        <v>592.46</v>
      </c>
      <c r="BN10" s="97">
        <v>38</v>
      </c>
      <c r="BO10" s="98">
        <v>330.7</v>
      </c>
      <c r="BP10" s="95"/>
      <c r="BQ10" s="96"/>
    </row>
    <row r="11" spans="1:83" ht="15" thickBot="1">
      <c r="A11" s="94" t="s">
        <v>325</v>
      </c>
      <c r="B11" s="97">
        <v>18</v>
      </c>
      <c r="C11" s="98">
        <v>117.4</v>
      </c>
      <c r="D11" s="97">
        <v>19</v>
      </c>
      <c r="E11" s="98">
        <v>128.69999999999999</v>
      </c>
      <c r="F11" s="97">
        <v>21</v>
      </c>
      <c r="G11" s="98">
        <v>155.69999999999999</v>
      </c>
      <c r="H11" s="97">
        <v>18</v>
      </c>
      <c r="I11" s="98">
        <v>138.35</v>
      </c>
      <c r="J11" s="97">
        <v>35</v>
      </c>
      <c r="K11" s="98">
        <v>265</v>
      </c>
      <c r="L11" s="97">
        <v>28</v>
      </c>
      <c r="M11" s="98">
        <v>220.2</v>
      </c>
      <c r="N11" s="97">
        <v>27</v>
      </c>
      <c r="O11" s="98">
        <v>214.8</v>
      </c>
      <c r="P11" s="97">
        <v>26</v>
      </c>
      <c r="Q11" s="98">
        <v>200.4</v>
      </c>
      <c r="R11" s="97">
        <v>29</v>
      </c>
      <c r="S11" s="98">
        <v>221.6</v>
      </c>
      <c r="T11" s="97">
        <v>32</v>
      </c>
      <c r="U11" s="98">
        <v>201.42</v>
      </c>
      <c r="V11" s="97">
        <v>28</v>
      </c>
      <c r="W11" s="98">
        <v>205.2</v>
      </c>
      <c r="X11" s="97">
        <v>44</v>
      </c>
      <c r="Y11" s="98">
        <v>328</v>
      </c>
      <c r="Z11" s="97">
        <v>34</v>
      </c>
      <c r="AA11" s="98">
        <v>256.2</v>
      </c>
      <c r="AB11" s="97">
        <v>46</v>
      </c>
      <c r="AC11" s="98">
        <v>338.2</v>
      </c>
      <c r="AD11" s="97">
        <v>20</v>
      </c>
      <c r="AE11" s="98">
        <v>128.19999999999999</v>
      </c>
      <c r="AF11" s="97">
        <v>25</v>
      </c>
      <c r="AG11" s="98">
        <v>159.66</v>
      </c>
      <c r="AH11" s="97">
        <v>36</v>
      </c>
      <c r="AI11" s="98">
        <v>272.66000000000003</v>
      </c>
      <c r="AJ11" s="97">
        <v>23</v>
      </c>
      <c r="AK11" s="98">
        <v>181.9</v>
      </c>
      <c r="AL11" s="97">
        <v>27</v>
      </c>
      <c r="AM11" s="98">
        <v>222.5</v>
      </c>
      <c r="AN11" s="97">
        <v>46</v>
      </c>
      <c r="AO11" s="98">
        <v>348.94</v>
      </c>
      <c r="AP11" s="97">
        <v>34</v>
      </c>
      <c r="AQ11" s="98">
        <v>255.7</v>
      </c>
      <c r="AR11" s="97">
        <v>25</v>
      </c>
      <c r="AS11" s="98">
        <v>192.7</v>
      </c>
      <c r="AT11" s="97">
        <v>50</v>
      </c>
      <c r="AU11" s="98">
        <v>366.92</v>
      </c>
      <c r="AV11" s="97">
        <v>49</v>
      </c>
      <c r="AW11" s="98">
        <v>397.4</v>
      </c>
      <c r="AX11" s="97">
        <v>30</v>
      </c>
      <c r="AY11" s="98">
        <v>232.1</v>
      </c>
      <c r="AZ11" s="97">
        <v>101</v>
      </c>
      <c r="BA11" s="98">
        <v>799.1</v>
      </c>
      <c r="BB11" s="97">
        <v>47</v>
      </c>
      <c r="BC11" s="98">
        <v>330.2</v>
      </c>
      <c r="BD11" s="97">
        <v>55</v>
      </c>
      <c r="BE11" s="98">
        <v>422.9</v>
      </c>
      <c r="BF11" s="97">
        <v>45</v>
      </c>
      <c r="BG11" s="98">
        <v>310.7</v>
      </c>
      <c r="BH11" s="97">
        <v>48</v>
      </c>
      <c r="BI11" s="98">
        <v>415.7</v>
      </c>
      <c r="BJ11" s="97">
        <v>57</v>
      </c>
      <c r="BK11" s="98">
        <v>430.46</v>
      </c>
      <c r="BL11" s="97">
        <v>66</v>
      </c>
      <c r="BM11" s="98">
        <v>565.16</v>
      </c>
      <c r="BN11" s="97">
        <v>18</v>
      </c>
      <c r="BO11" s="98">
        <v>166.8</v>
      </c>
      <c r="BP11" s="95"/>
      <c r="BQ11" s="96"/>
    </row>
    <row r="12" spans="1:83" ht="15" thickBot="1">
      <c r="A12" s="94" t="s">
        <v>326</v>
      </c>
      <c r="B12" s="97">
        <v>1</v>
      </c>
      <c r="C12" s="98">
        <v>8.5</v>
      </c>
      <c r="D12" s="97">
        <v>3</v>
      </c>
      <c r="E12" s="98">
        <v>21.9</v>
      </c>
      <c r="F12" s="97">
        <v>13</v>
      </c>
      <c r="G12" s="98">
        <v>80.3</v>
      </c>
      <c r="H12" s="97">
        <v>10</v>
      </c>
      <c r="I12" s="98">
        <v>63</v>
      </c>
      <c r="J12" s="97">
        <v>19</v>
      </c>
      <c r="K12" s="98">
        <v>132.6</v>
      </c>
      <c r="L12" s="97">
        <v>10</v>
      </c>
      <c r="M12" s="98">
        <v>70.2</v>
      </c>
      <c r="N12" s="97">
        <v>13</v>
      </c>
      <c r="O12" s="98">
        <v>104.2</v>
      </c>
      <c r="P12" s="97">
        <v>18</v>
      </c>
      <c r="Q12" s="98">
        <v>131.80000000000001</v>
      </c>
      <c r="R12" s="97">
        <v>29</v>
      </c>
      <c r="S12" s="98">
        <v>197.84</v>
      </c>
      <c r="T12" s="97">
        <v>29</v>
      </c>
      <c r="U12" s="98">
        <v>217.9</v>
      </c>
      <c r="V12" s="97">
        <v>21</v>
      </c>
      <c r="W12" s="98">
        <v>159.4</v>
      </c>
      <c r="X12" s="97">
        <v>18</v>
      </c>
      <c r="Y12" s="98">
        <v>101.9</v>
      </c>
      <c r="Z12" s="97">
        <v>16</v>
      </c>
      <c r="AA12" s="98">
        <v>115.6</v>
      </c>
      <c r="AB12" s="97">
        <v>25</v>
      </c>
      <c r="AC12" s="98">
        <v>181.3</v>
      </c>
      <c r="AD12" s="97">
        <v>19</v>
      </c>
      <c r="AE12" s="98">
        <v>129.30000000000001</v>
      </c>
      <c r="AF12" s="97">
        <v>17</v>
      </c>
      <c r="AG12" s="98">
        <v>121.3</v>
      </c>
      <c r="AH12" s="97">
        <v>24</v>
      </c>
      <c r="AI12" s="98">
        <v>201</v>
      </c>
      <c r="AJ12" s="97">
        <v>19</v>
      </c>
      <c r="AK12" s="98">
        <v>146.30000000000001</v>
      </c>
      <c r="AL12" s="97">
        <v>22</v>
      </c>
      <c r="AM12" s="98">
        <v>167.8</v>
      </c>
      <c r="AN12" s="97">
        <v>27</v>
      </c>
      <c r="AO12" s="98">
        <v>202.6</v>
      </c>
      <c r="AP12" s="97">
        <v>22</v>
      </c>
      <c r="AQ12" s="98">
        <v>158</v>
      </c>
      <c r="AR12" s="97">
        <v>27</v>
      </c>
      <c r="AS12" s="98">
        <v>192.3</v>
      </c>
      <c r="AT12" s="97">
        <v>38</v>
      </c>
      <c r="AU12" s="98">
        <v>269.89999999999998</v>
      </c>
      <c r="AV12" s="97">
        <v>17</v>
      </c>
      <c r="AW12" s="98">
        <v>127.04</v>
      </c>
      <c r="AX12" s="97">
        <v>16</v>
      </c>
      <c r="AY12" s="98">
        <v>126.4</v>
      </c>
      <c r="AZ12" s="97">
        <v>47</v>
      </c>
      <c r="BA12" s="98">
        <v>373</v>
      </c>
      <c r="BB12" s="97">
        <v>58</v>
      </c>
      <c r="BC12" s="98">
        <v>424.22</v>
      </c>
      <c r="BD12" s="97">
        <v>54</v>
      </c>
      <c r="BE12" s="98">
        <v>401.94</v>
      </c>
      <c r="BF12" s="97">
        <v>67</v>
      </c>
      <c r="BG12" s="98">
        <v>492.36</v>
      </c>
      <c r="BH12" s="97">
        <v>40</v>
      </c>
      <c r="BI12" s="98">
        <v>351.6</v>
      </c>
      <c r="BJ12" s="97">
        <v>61</v>
      </c>
      <c r="BK12" s="98">
        <v>451.86</v>
      </c>
      <c r="BL12" s="97">
        <v>45</v>
      </c>
      <c r="BM12" s="98">
        <v>425.7</v>
      </c>
      <c r="BN12" s="97">
        <v>26</v>
      </c>
      <c r="BO12" s="98">
        <v>235.62</v>
      </c>
      <c r="BP12" s="95"/>
      <c r="BQ12" s="96"/>
    </row>
    <row r="13" spans="1:83" ht="15" thickBot="1">
      <c r="A13" s="94" t="s">
        <v>327</v>
      </c>
      <c r="B13" s="97">
        <v>11</v>
      </c>
      <c r="C13" s="98">
        <v>85.9</v>
      </c>
      <c r="D13" s="97">
        <v>50</v>
      </c>
      <c r="E13" s="98">
        <v>355.8</v>
      </c>
      <c r="F13" s="97">
        <v>36</v>
      </c>
      <c r="G13" s="98">
        <v>257.44</v>
      </c>
      <c r="H13" s="97">
        <v>36</v>
      </c>
      <c r="I13" s="98">
        <v>282</v>
      </c>
      <c r="J13" s="97">
        <v>52</v>
      </c>
      <c r="K13" s="98">
        <v>423.34</v>
      </c>
      <c r="L13" s="97">
        <v>41</v>
      </c>
      <c r="M13" s="98">
        <v>328.4</v>
      </c>
      <c r="N13" s="97">
        <v>72</v>
      </c>
      <c r="O13" s="98">
        <v>542.01</v>
      </c>
      <c r="P13" s="97">
        <v>65</v>
      </c>
      <c r="Q13" s="98">
        <v>465.5</v>
      </c>
      <c r="R13" s="97">
        <v>67</v>
      </c>
      <c r="S13" s="98">
        <v>507.53</v>
      </c>
      <c r="T13" s="97">
        <v>74</v>
      </c>
      <c r="U13" s="98">
        <v>561.82000000000005</v>
      </c>
      <c r="V13" s="97">
        <v>74</v>
      </c>
      <c r="W13" s="98">
        <v>536</v>
      </c>
      <c r="X13" s="97">
        <v>67</v>
      </c>
      <c r="Y13" s="98">
        <v>482.6</v>
      </c>
      <c r="Z13" s="97">
        <v>68</v>
      </c>
      <c r="AA13" s="98">
        <v>496.06</v>
      </c>
      <c r="AB13" s="97">
        <v>65</v>
      </c>
      <c r="AC13" s="98">
        <v>475.6</v>
      </c>
      <c r="AD13" s="97">
        <v>84</v>
      </c>
      <c r="AE13" s="98">
        <v>615.70000000000005</v>
      </c>
      <c r="AF13" s="97">
        <v>79</v>
      </c>
      <c r="AG13" s="98">
        <v>570.1</v>
      </c>
      <c r="AH13" s="97">
        <v>88</v>
      </c>
      <c r="AI13" s="98">
        <v>645.4</v>
      </c>
      <c r="AJ13" s="97">
        <v>84</v>
      </c>
      <c r="AK13" s="98">
        <v>678.8</v>
      </c>
      <c r="AL13" s="97">
        <v>79</v>
      </c>
      <c r="AM13" s="98">
        <v>589.54</v>
      </c>
      <c r="AN13" s="97">
        <v>169</v>
      </c>
      <c r="AO13" s="98">
        <v>1085.0999999999999</v>
      </c>
      <c r="AP13" s="97">
        <v>153</v>
      </c>
      <c r="AQ13" s="98">
        <v>1142.0999999999999</v>
      </c>
      <c r="AR13" s="97">
        <v>152</v>
      </c>
      <c r="AS13" s="98">
        <v>1138.18</v>
      </c>
      <c r="AT13" s="97">
        <v>115</v>
      </c>
      <c r="AU13" s="98">
        <v>812.6</v>
      </c>
      <c r="AV13" s="97">
        <v>82</v>
      </c>
      <c r="AW13" s="98">
        <v>587.76</v>
      </c>
      <c r="AX13" s="97">
        <v>78</v>
      </c>
      <c r="AY13" s="98">
        <v>612.20000000000005</v>
      </c>
      <c r="AZ13" s="97">
        <v>131</v>
      </c>
      <c r="BA13" s="98">
        <v>935.04</v>
      </c>
      <c r="BB13" s="97">
        <v>129</v>
      </c>
      <c r="BC13" s="98">
        <v>960.8</v>
      </c>
      <c r="BD13" s="97">
        <v>135</v>
      </c>
      <c r="BE13" s="98">
        <v>1026.76</v>
      </c>
      <c r="BF13" s="97">
        <v>134</v>
      </c>
      <c r="BG13" s="98">
        <v>1009.74</v>
      </c>
      <c r="BH13" s="97">
        <v>96</v>
      </c>
      <c r="BI13" s="98">
        <v>841.94</v>
      </c>
      <c r="BJ13" s="97">
        <v>134</v>
      </c>
      <c r="BK13" s="98">
        <v>988.06</v>
      </c>
      <c r="BL13" s="97">
        <v>119</v>
      </c>
      <c r="BM13" s="98">
        <v>1086.06</v>
      </c>
      <c r="BN13" s="97">
        <v>50</v>
      </c>
      <c r="BO13" s="98">
        <v>467.8</v>
      </c>
      <c r="BP13" s="95"/>
      <c r="BQ13" s="96"/>
    </row>
    <row r="14" spans="1:83" ht="15" thickBot="1">
      <c r="A14" s="94" t="s">
        <v>328</v>
      </c>
      <c r="B14" s="97">
        <v>13</v>
      </c>
      <c r="C14" s="98">
        <v>97.7</v>
      </c>
      <c r="D14" s="97">
        <v>64</v>
      </c>
      <c r="E14" s="98">
        <v>462</v>
      </c>
      <c r="F14" s="97">
        <v>78</v>
      </c>
      <c r="G14" s="98">
        <v>574.23</v>
      </c>
      <c r="H14" s="97">
        <v>65</v>
      </c>
      <c r="I14" s="98">
        <v>469.25</v>
      </c>
      <c r="J14" s="97">
        <v>102</v>
      </c>
      <c r="K14" s="98">
        <v>773.01</v>
      </c>
      <c r="L14" s="97">
        <v>82</v>
      </c>
      <c r="M14" s="98">
        <v>647.84</v>
      </c>
      <c r="N14" s="97">
        <v>99</v>
      </c>
      <c r="O14" s="98">
        <v>769.71</v>
      </c>
      <c r="P14" s="97">
        <v>101</v>
      </c>
      <c r="Q14" s="98">
        <v>747.7</v>
      </c>
      <c r="R14" s="97">
        <v>121</v>
      </c>
      <c r="S14" s="98">
        <v>864.11</v>
      </c>
      <c r="T14" s="97">
        <v>133</v>
      </c>
      <c r="U14" s="98">
        <v>951.04</v>
      </c>
      <c r="V14" s="97">
        <v>120</v>
      </c>
      <c r="W14" s="98">
        <v>904.9</v>
      </c>
      <c r="X14" s="97">
        <v>99</v>
      </c>
      <c r="Y14" s="98">
        <v>748.6</v>
      </c>
      <c r="Z14" s="97">
        <v>122</v>
      </c>
      <c r="AA14" s="98">
        <v>921.7</v>
      </c>
      <c r="AB14" s="97">
        <v>147</v>
      </c>
      <c r="AC14" s="98">
        <v>1137.8599999999999</v>
      </c>
      <c r="AD14" s="97">
        <v>155</v>
      </c>
      <c r="AE14" s="98">
        <v>1120.32</v>
      </c>
      <c r="AF14" s="97">
        <v>152</v>
      </c>
      <c r="AG14" s="98">
        <v>1131.52</v>
      </c>
      <c r="AH14" s="97">
        <v>150</v>
      </c>
      <c r="AI14" s="98">
        <v>1117</v>
      </c>
      <c r="AJ14" s="97">
        <v>181</v>
      </c>
      <c r="AK14" s="98">
        <v>1373.7</v>
      </c>
      <c r="AL14" s="97">
        <v>133</v>
      </c>
      <c r="AM14" s="98">
        <v>1058.3</v>
      </c>
      <c r="AN14" s="97">
        <v>174</v>
      </c>
      <c r="AO14" s="98">
        <v>1285.1400000000001</v>
      </c>
      <c r="AP14" s="97">
        <v>143</v>
      </c>
      <c r="AQ14" s="98">
        <v>1066.2</v>
      </c>
      <c r="AR14" s="97">
        <v>145</v>
      </c>
      <c r="AS14" s="98">
        <v>1080</v>
      </c>
      <c r="AT14" s="97">
        <v>144</v>
      </c>
      <c r="AU14" s="98">
        <v>1135.0999999999999</v>
      </c>
      <c r="AV14" s="97">
        <v>158</v>
      </c>
      <c r="AW14" s="98">
        <v>1180.6199999999999</v>
      </c>
      <c r="AX14" s="97">
        <v>159</v>
      </c>
      <c r="AY14" s="98">
        <v>1151.02</v>
      </c>
      <c r="AZ14" s="97">
        <v>113</v>
      </c>
      <c r="BA14" s="98">
        <v>843.92</v>
      </c>
      <c r="BB14" s="97">
        <v>145</v>
      </c>
      <c r="BC14" s="98">
        <v>1059.82</v>
      </c>
      <c r="BD14" s="97">
        <v>162</v>
      </c>
      <c r="BE14" s="98">
        <v>1185.8800000000001</v>
      </c>
      <c r="BF14" s="97">
        <v>164</v>
      </c>
      <c r="BG14" s="98">
        <v>1304.2</v>
      </c>
      <c r="BH14" s="97">
        <v>147</v>
      </c>
      <c r="BI14" s="98">
        <v>1261.0999999999999</v>
      </c>
      <c r="BJ14" s="97">
        <v>151</v>
      </c>
      <c r="BK14" s="98">
        <v>1150.92</v>
      </c>
      <c r="BL14" s="97">
        <v>140</v>
      </c>
      <c r="BM14" s="98">
        <v>1225.3</v>
      </c>
      <c r="BN14" s="97">
        <v>61</v>
      </c>
      <c r="BO14" s="98">
        <v>530.29999999999995</v>
      </c>
      <c r="BP14" s="95"/>
      <c r="BQ14" s="96"/>
    </row>
    <row r="15" spans="1:83" ht="15" thickBot="1">
      <c r="A15" s="94" t="s">
        <v>329</v>
      </c>
      <c r="B15" s="99">
        <v>25</v>
      </c>
      <c r="C15" s="100">
        <v>180.7</v>
      </c>
      <c r="D15" s="99">
        <v>61</v>
      </c>
      <c r="E15" s="100">
        <v>426.64</v>
      </c>
      <c r="F15" s="99">
        <v>73</v>
      </c>
      <c r="G15" s="100">
        <v>485.52</v>
      </c>
      <c r="H15" s="99">
        <v>91</v>
      </c>
      <c r="I15" s="100">
        <v>661.52</v>
      </c>
      <c r="J15" s="99">
        <v>97</v>
      </c>
      <c r="K15" s="100">
        <v>719.74</v>
      </c>
      <c r="L15" s="99">
        <v>117</v>
      </c>
      <c r="M15" s="100">
        <v>836.7</v>
      </c>
      <c r="N15" s="99">
        <v>133</v>
      </c>
      <c r="O15" s="100">
        <v>969.04</v>
      </c>
      <c r="P15" s="99">
        <v>131</v>
      </c>
      <c r="Q15" s="100">
        <v>932.85</v>
      </c>
      <c r="R15" s="99">
        <v>114</v>
      </c>
      <c r="S15" s="100">
        <v>832.32</v>
      </c>
      <c r="T15" s="99">
        <v>133</v>
      </c>
      <c r="U15" s="100">
        <v>950.84</v>
      </c>
      <c r="V15" s="99">
        <v>134</v>
      </c>
      <c r="W15" s="100">
        <v>946.46</v>
      </c>
      <c r="X15" s="99">
        <v>116</v>
      </c>
      <c r="Y15" s="100">
        <v>844.6</v>
      </c>
      <c r="Z15" s="99">
        <v>120</v>
      </c>
      <c r="AA15" s="100">
        <v>819.56</v>
      </c>
      <c r="AB15" s="99">
        <v>144</v>
      </c>
      <c r="AC15" s="100">
        <v>1096.6400000000001</v>
      </c>
      <c r="AD15" s="99">
        <v>168</v>
      </c>
      <c r="AE15" s="100">
        <v>1172.8399999999999</v>
      </c>
      <c r="AF15" s="99">
        <v>147</v>
      </c>
      <c r="AG15" s="100">
        <v>1038.82</v>
      </c>
      <c r="AH15" s="99">
        <v>163</v>
      </c>
      <c r="AI15" s="100">
        <v>1200.74</v>
      </c>
      <c r="AJ15" s="99">
        <v>183</v>
      </c>
      <c r="AK15" s="100">
        <v>1372.36</v>
      </c>
      <c r="AL15" s="99">
        <v>145</v>
      </c>
      <c r="AM15" s="100">
        <v>1049.3800000000001</v>
      </c>
      <c r="AN15" s="99">
        <v>163</v>
      </c>
      <c r="AO15" s="100">
        <v>1228.4000000000001</v>
      </c>
      <c r="AP15" s="99">
        <v>157</v>
      </c>
      <c r="AQ15" s="100">
        <v>1203.98</v>
      </c>
      <c r="AR15" s="99">
        <v>167</v>
      </c>
      <c r="AS15" s="100">
        <v>1232.96</v>
      </c>
      <c r="AT15" s="99">
        <v>169</v>
      </c>
      <c r="AU15" s="100">
        <v>1280.3</v>
      </c>
      <c r="AV15" s="99">
        <v>154</v>
      </c>
      <c r="AW15" s="100">
        <v>1185.74</v>
      </c>
      <c r="AX15" s="99">
        <v>142</v>
      </c>
      <c r="AY15" s="100">
        <v>1136.5</v>
      </c>
      <c r="AZ15" s="99">
        <v>149</v>
      </c>
      <c r="BA15" s="100">
        <v>976.38</v>
      </c>
      <c r="BB15" s="99">
        <v>133</v>
      </c>
      <c r="BC15" s="100">
        <v>982.46</v>
      </c>
      <c r="BD15" s="99">
        <v>155</v>
      </c>
      <c r="BE15" s="100">
        <v>1175.1600000000001</v>
      </c>
      <c r="BF15" s="99">
        <v>157</v>
      </c>
      <c r="BG15" s="100">
        <v>1163.26</v>
      </c>
      <c r="BH15" s="99">
        <v>168</v>
      </c>
      <c r="BI15" s="100">
        <v>1429.99</v>
      </c>
      <c r="BJ15" s="99">
        <v>170</v>
      </c>
      <c r="BK15" s="100">
        <v>1277.46</v>
      </c>
      <c r="BL15" s="99">
        <v>160</v>
      </c>
      <c r="BM15" s="100">
        <v>1454.2</v>
      </c>
      <c r="BN15" s="99">
        <v>53</v>
      </c>
      <c r="BO15" s="100">
        <v>486</v>
      </c>
      <c r="BP15" s="101"/>
      <c r="BQ15" s="102"/>
    </row>
    <row r="16" spans="1:83" ht="15" thickBot="1">
      <c r="A16" s="94" t="s">
        <v>330</v>
      </c>
      <c r="B16" s="97">
        <v>23</v>
      </c>
      <c r="C16" s="98">
        <v>153.5</v>
      </c>
      <c r="D16" s="97">
        <v>68</v>
      </c>
      <c r="E16" s="98">
        <v>463.8</v>
      </c>
      <c r="F16" s="97">
        <v>86</v>
      </c>
      <c r="G16" s="98">
        <v>583.94000000000005</v>
      </c>
      <c r="H16" s="97">
        <v>76</v>
      </c>
      <c r="I16" s="98">
        <v>535.89</v>
      </c>
      <c r="J16" s="97">
        <v>96</v>
      </c>
      <c r="K16" s="98">
        <v>705.8</v>
      </c>
      <c r="L16" s="97">
        <v>80</v>
      </c>
      <c r="M16" s="98">
        <v>605.29999999999995</v>
      </c>
      <c r="N16" s="97">
        <v>88</v>
      </c>
      <c r="O16" s="98">
        <v>657.1</v>
      </c>
      <c r="P16" s="97">
        <v>118</v>
      </c>
      <c r="Q16" s="98">
        <v>850.85</v>
      </c>
      <c r="R16" s="97">
        <v>97</v>
      </c>
      <c r="S16" s="98">
        <v>689.75</v>
      </c>
      <c r="T16" s="97">
        <v>134</v>
      </c>
      <c r="U16" s="98">
        <v>971.85</v>
      </c>
      <c r="V16" s="97">
        <v>147</v>
      </c>
      <c r="W16" s="98">
        <v>1067.98</v>
      </c>
      <c r="X16" s="97">
        <v>114</v>
      </c>
      <c r="Y16" s="98">
        <v>815.3</v>
      </c>
      <c r="Z16" s="97">
        <v>141</v>
      </c>
      <c r="AA16" s="98">
        <v>997.82</v>
      </c>
      <c r="AB16" s="97">
        <v>136</v>
      </c>
      <c r="AC16" s="98">
        <v>987.84</v>
      </c>
      <c r="AD16" s="97">
        <v>159</v>
      </c>
      <c r="AE16" s="98">
        <v>1157.28</v>
      </c>
      <c r="AF16" s="97">
        <v>128</v>
      </c>
      <c r="AG16" s="98">
        <v>872.7</v>
      </c>
      <c r="AH16" s="97">
        <v>131</v>
      </c>
      <c r="AI16" s="98">
        <v>963.3</v>
      </c>
      <c r="AJ16" s="97">
        <v>175</v>
      </c>
      <c r="AK16" s="98">
        <v>1291.4000000000001</v>
      </c>
      <c r="AL16" s="97">
        <v>129</v>
      </c>
      <c r="AM16" s="98">
        <v>986.1</v>
      </c>
      <c r="AN16" s="97">
        <v>139</v>
      </c>
      <c r="AO16" s="98">
        <v>1102.2</v>
      </c>
      <c r="AP16" s="97">
        <v>158</v>
      </c>
      <c r="AQ16" s="98">
        <v>1238.7</v>
      </c>
      <c r="AR16" s="97">
        <v>131</v>
      </c>
      <c r="AS16" s="98">
        <v>1047.7</v>
      </c>
      <c r="AT16" s="97">
        <v>150</v>
      </c>
      <c r="AU16" s="98">
        <v>1059.48</v>
      </c>
      <c r="AV16" s="97">
        <v>157</v>
      </c>
      <c r="AW16" s="98">
        <v>1177.72</v>
      </c>
      <c r="AX16" s="97">
        <v>165</v>
      </c>
      <c r="AY16" s="98">
        <v>1254.52</v>
      </c>
      <c r="AZ16" s="97">
        <v>121</v>
      </c>
      <c r="BA16" s="98">
        <v>939.06</v>
      </c>
      <c r="BB16" s="97">
        <v>119</v>
      </c>
      <c r="BC16" s="98">
        <v>873.62</v>
      </c>
      <c r="BD16" s="97">
        <v>145</v>
      </c>
      <c r="BE16" s="98">
        <v>1131.3599999999999</v>
      </c>
      <c r="BF16" s="97">
        <v>131</v>
      </c>
      <c r="BG16" s="98">
        <v>920.16</v>
      </c>
      <c r="BH16" s="97">
        <v>141</v>
      </c>
      <c r="BI16" s="98">
        <v>1277.56</v>
      </c>
      <c r="BJ16" s="97">
        <v>147</v>
      </c>
      <c r="BK16" s="98">
        <v>1149.32</v>
      </c>
      <c r="BL16" s="97">
        <v>143</v>
      </c>
      <c r="BM16" s="98">
        <v>1235.54</v>
      </c>
      <c r="BN16" s="97">
        <v>63</v>
      </c>
      <c r="BO16" s="98">
        <v>581.9</v>
      </c>
      <c r="BP16" s="95"/>
      <c r="BQ16" s="96"/>
    </row>
    <row r="17" spans="1:69" ht="21" customHeight="1" thickBot="1">
      <c r="A17" s="94" t="s">
        <v>331</v>
      </c>
      <c r="B17" s="97">
        <v>22</v>
      </c>
      <c r="C17" s="98">
        <v>162.6</v>
      </c>
      <c r="D17" s="97">
        <v>43</v>
      </c>
      <c r="E17" s="98">
        <v>316.7</v>
      </c>
      <c r="F17" s="97">
        <v>56</v>
      </c>
      <c r="G17" s="98">
        <v>333.4</v>
      </c>
      <c r="H17" s="97">
        <v>56</v>
      </c>
      <c r="I17" s="98">
        <v>368.2</v>
      </c>
      <c r="J17" s="97">
        <v>64</v>
      </c>
      <c r="K17" s="98">
        <v>484.44</v>
      </c>
      <c r="L17" s="97">
        <v>54</v>
      </c>
      <c r="M17" s="98">
        <v>447.51</v>
      </c>
      <c r="N17" s="97">
        <v>54</v>
      </c>
      <c r="O17" s="98">
        <v>459.41</v>
      </c>
      <c r="P17" s="97">
        <v>92</v>
      </c>
      <c r="Q17" s="98">
        <v>652.48</v>
      </c>
      <c r="R17" s="97">
        <v>75</v>
      </c>
      <c r="S17" s="98">
        <v>547.34</v>
      </c>
      <c r="T17" s="97">
        <v>74</v>
      </c>
      <c r="U17" s="98">
        <v>550.99</v>
      </c>
      <c r="V17" s="97">
        <v>96</v>
      </c>
      <c r="W17" s="98">
        <v>699.74</v>
      </c>
      <c r="X17" s="97">
        <v>89</v>
      </c>
      <c r="Y17" s="98">
        <v>618.36</v>
      </c>
      <c r="Z17" s="97">
        <v>71</v>
      </c>
      <c r="AA17" s="98">
        <v>539.9</v>
      </c>
      <c r="AB17" s="97">
        <v>96</v>
      </c>
      <c r="AC17" s="98">
        <v>668.32</v>
      </c>
      <c r="AD17" s="97">
        <v>80</v>
      </c>
      <c r="AE17" s="98">
        <v>627.20000000000005</v>
      </c>
      <c r="AF17" s="97">
        <v>88</v>
      </c>
      <c r="AG17" s="98">
        <v>653.48</v>
      </c>
      <c r="AH17" s="97">
        <v>77</v>
      </c>
      <c r="AI17" s="98">
        <v>543.9</v>
      </c>
      <c r="AJ17" s="97">
        <v>119</v>
      </c>
      <c r="AK17" s="98">
        <v>891.82</v>
      </c>
      <c r="AL17" s="97">
        <v>84</v>
      </c>
      <c r="AM17" s="98">
        <v>668.7</v>
      </c>
      <c r="AN17" s="97">
        <v>105</v>
      </c>
      <c r="AO17" s="98">
        <v>855.3</v>
      </c>
      <c r="AP17" s="97">
        <v>112</v>
      </c>
      <c r="AQ17" s="98">
        <v>860.9</v>
      </c>
      <c r="AR17" s="97">
        <v>113</v>
      </c>
      <c r="AS17" s="98">
        <v>885.1</v>
      </c>
      <c r="AT17" s="97">
        <v>113</v>
      </c>
      <c r="AU17" s="98">
        <v>869.02</v>
      </c>
      <c r="AV17" s="97">
        <v>106</v>
      </c>
      <c r="AW17" s="98">
        <v>815.1</v>
      </c>
      <c r="AX17" s="97">
        <v>98</v>
      </c>
      <c r="AY17" s="98">
        <v>728.14</v>
      </c>
      <c r="AZ17" s="97">
        <v>90</v>
      </c>
      <c r="BA17" s="98">
        <v>672.16</v>
      </c>
      <c r="BB17" s="97">
        <v>91</v>
      </c>
      <c r="BC17" s="98">
        <v>664.08</v>
      </c>
      <c r="BD17" s="97">
        <v>106</v>
      </c>
      <c r="BE17" s="98">
        <v>702.14</v>
      </c>
      <c r="BF17" s="97">
        <v>103</v>
      </c>
      <c r="BG17" s="98">
        <v>789.54</v>
      </c>
      <c r="BH17" s="97">
        <v>86</v>
      </c>
      <c r="BI17" s="98">
        <v>701.4</v>
      </c>
      <c r="BJ17" s="97">
        <v>132</v>
      </c>
      <c r="BK17" s="98">
        <v>954.14</v>
      </c>
      <c r="BL17" s="97">
        <v>102</v>
      </c>
      <c r="BM17" s="98">
        <v>911.32</v>
      </c>
      <c r="BN17" s="97">
        <v>42</v>
      </c>
      <c r="BO17" s="98">
        <v>378.4</v>
      </c>
      <c r="BP17" s="95"/>
      <c r="BQ17" s="96"/>
    </row>
    <row r="18" spans="1:69" ht="34.5" customHeight="1" thickBot="1">
      <c r="A18" s="94" t="s">
        <v>332</v>
      </c>
      <c r="B18" s="97">
        <v>4</v>
      </c>
      <c r="C18" s="98">
        <v>32</v>
      </c>
      <c r="D18" s="97">
        <v>6</v>
      </c>
      <c r="E18" s="98">
        <v>35.799999999999997</v>
      </c>
      <c r="F18" s="97">
        <v>1</v>
      </c>
      <c r="G18" s="98">
        <v>8.5</v>
      </c>
      <c r="H18" s="97">
        <v>7</v>
      </c>
      <c r="I18" s="98">
        <v>52.3</v>
      </c>
      <c r="J18" s="97">
        <v>7</v>
      </c>
      <c r="K18" s="98">
        <v>67.540000000000006</v>
      </c>
      <c r="L18" s="97">
        <v>7</v>
      </c>
      <c r="M18" s="98">
        <v>60.1</v>
      </c>
      <c r="N18" s="97">
        <v>5</v>
      </c>
      <c r="O18" s="98">
        <v>31.7</v>
      </c>
      <c r="P18" s="97">
        <v>9</v>
      </c>
      <c r="Q18" s="98">
        <v>59.8</v>
      </c>
      <c r="R18" s="97">
        <v>2</v>
      </c>
      <c r="S18" s="98">
        <v>11.4</v>
      </c>
      <c r="T18" s="97">
        <v>2</v>
      </c>
      <c r="U18" s="98">
        <v>19</v>
      </c>
      <c r="V18" s="97"/>
      <c r="W18" s="98"/>
      <c r="X18" s="97">
        <v>1</v>
      </c>
      <c r="Y18" s="98">
        <v>8.5</v>
      </c>
      <c r="Z18" s="97">
        <v>2</v>
      </c>
      <c r="AA18" s="98">
        <v>13.4</v>
      </c>
      <c r="AB18" s="97">
        <v>5</v>
      </c>
      <c r="AC18" s="98">
        <v>29.3</v>
      </c>
      <c r="AD18" s="97">
        <v>2</v>
      </c>
      <c r="AE18" s="98">
        <v>13.4</v>
      </c>
      <c r="AF18" s="97"/>
      <c r="AG18" s="98"/>
      <c r="AH18" s="97">
        <v>8</v>
      </c>
      <c r="AI18" s="98">
        <v>54.95</v>
      </c>
      <c r="AJ18" s="97">
        <v>10</v>
      </c>
      <c r="AK18" s="98">
        <v>67.5</v>
      </c>
      <c r="AL18" s="97">
        <v>5</v>
      </c>
      <c r="AM18" s="98">
        <v>17.68</v>
      </c>
      <c r="AN18" s="97">
        <v>4</v>
      </c>
      <c r="AO18" s="98">
        <v>38.6</v>
      </c>
      <c r="AP18" s="97"/>
      <c r="AQ18" s="98"/>
      <c r="AR18" s="97"/>
      <c r="AS18" s="98"/>
      <c r="AT18" s="97">
        <v>2</v>
      </c>
      <c r="AU18" s="98">
        <v>17.8</v>
      </c>
      <c r="AV18" s="97"/>
      <c r="AW18" s="98"/>
      <c r="AX18" s="97">
        <v>0</v>
      </c>
      <c r="AY18" s="98">
        <v>0</v>
      </c>
      <c r="AZ18" s="97"/>
      <c r="BA18" s="98"/>
      <c r="BB18" s="97"/>
      <c r="BC18" s="98"/>
      <c r="BD18" s="97"/>
      <c r="BE18" s="98"/>
      <c r="BF18" s="97">
        <v>2</v>
      </c>
      <c r="BG18" s="98">
        <v>14.9</v>
      </c>
      <c r="BH18" s="97">
        <v>-3</v>
      </c>
      <c r="BI18" s="98">
        <v>-29.7</v>
      </c>
      <c r="BJ18" s="97"/>
      <c r="BK18" s="98"/>
      <c r="BL18" s="97">
        <v>2</v>
      </c>
      <c r="BM18" s="98">
        <v>16.8</v>
      </c>
      <c r="BN18" s="97"/>
      <c r="BO18" s="98"/>
      <c r="BP18" s="95"/>
      <c r="BQ18" s="96"/>
    </row>
    <row r="19" spans="1:69">
      <c r="B19" s="3" t="s">
        <v>333</v>
      </c>
      <c r="C19" s="103" t="s">
        <v>334</v>
      </c>
    </row>
    <row r="22" spans="1:69">
      <c r="AJ22" s="106">
        <v>43101</v>
      </c>
      <c r="AK22" s="106">
        <v>43132</v>
      </c>
      <c r="AL22" s="106">
        <v>43160</v>
      </c>
      <c r="AM22" s="106">
        <v>43191</v>
      </c>
      <c r="AN22" s="106">
        <v>43221</v>
      </c>
      <c r="AO22" s="106">
        <v>43252</v>
      </c>
      <c r="AP22" s="106">
        <v>43282</v>
      </c>
      <c r="AQ22" s="106">
        <v>43313</v>
      </c>
      <c r="AR22" s="106">
        <v>43344</v>
      </c>
      <c r="AS22" s="106">
        <v>43374</v>
      </c>
      <c r="AT22" s="106">
        <v>43405</v>
      </c>
      <c r="AU22" s="106">
        <v>43435</v>
      </c>
      <c r="AV22" s="106">
        <v>43466</v>
      </c>
      <c r="AW22" s="106">
        <v>43497</v>
      </c>
      <c r="AX22" s="106">
        <v>43525</v>
      </c>
      <c r="AY22" s="106">
        <v>43556</v>
      </c>
      <c r="AZ22" s="106">
        <v>43586</v>
      </c>
      <c r="BA22" s="106">
        <v>43617</v>
      </c>
      <c r="BB22" s="106">
        <v>43647</v>
      </c>
      <c r="BC22" s="106">
        <v>43678</v>
      </c>
      <c r="BD22" s="106">
        <v>43709</v>
      </c>
      <c r="BE22" s="106">
        <v>43739</v>
      </c>
      <c r="BF22" s="106">
        <v>43770</v>
      </c>
      <c r="BG22" s="106">
        <v>43800</v>
      </c>
    </row>
  </sheetData>
  <mergeCells count="17">
    <mergeCell ref="Z3:AA3"/>
    <mergeCell ref="AB3:AC3"/>
    <mergeCell ref="AD3:AE3"/>
    <mergeCell ref="AF3:AG3"/>
    <mergeCell ref="AH3:AI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Análisis Datos</vt:lpstr>
      <vt:lpstr>Analisis Detalle</vt:lpstr>
      <vt:lpstr>Analisis por horas</vt:lpstr>
      <vt:lpstr>Cta Resultados</vt:lpstr>
      <vt:lpstr>Facturación</vt:lpstr>
      <vt:lpstr>Facturas 19</vt:lpstr>
      <vt:lpstr>Gastos</vt:lpstr>
      <vt:lpstr>Gastos 19</vt:lpstr>
      <vt:lpstr>Tabla Dinámica</vt:lpstr>
      <vt:lpstr>Datos Servicios</vt:lpstr>
      <vt:lpstr>Detalle Peluqueros</vt:lpstr>
      <vt:lpstr>Estadistica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2019-09-18T12:16:05Z</cp:lastPrinted>
  <dcterms:created xsi:type="dcterms:W3CDTF">2019-01-08T13:20:58Z</dcterms:created>
  <dcterms:modified xsi:type="dcterms:W3CDTF">2019-11-02T18:04:01Z</dcterms:modified>
</cp:coreProperties>
</file>