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.xml" ContentType="application/vnd.openxmlformats-officedocument.drawing+xml"/>
  <Override PartName="/xl/ctrlProps/ctrlProp2.xml" ContentType="application/vnd.ms-excel.controlproperti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3.xml" ContentType="application/vnd.openxmlformats-officedocument.drawing+xml"/>
  <Override PartName="/xl/ctrlProps/ctrlProp3.xml" ContentType="application/vnd.ms-excel.controlproperties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Formacion\Formacion Javier Gil\Formacion\Cuarta Sesion\"/>
    </mc:Choice>
  </mc:AlternateContent>
  <xr:revisionPtr revIDLastSave="0" documentId="8_{8C103622-DBF1-4730-804B-DA57F42E63A7}" xr6:coauthVersionLast="43" xr6:coauthVersionMax="43" xr10:uidLastSave="{00000000-0000-0000-0000-000000000000}"/>
  <bookViews>
    <workbookView xWindow="-110" yWindow="-110" windowWidth="19420" windowHeight="11020" tabRatio="863" xr2:uid="{92CC657A-38E7-4A41-B255-05C7AC6466A0}"/>
  </bookViews>
  <sheets>
    <sheet name="Análisis Datos" sheetId="9" r:id="rId1"/>
    <sheet name="Análisis Datos AL 2" sheetId="12" r:id="rId2"/>
    <sheet name="Análisis Datos ME" sheetId="13" r:id="rId3"/>
    <sheet name="Cta Resultados" sheetId="6" r:id="rId4"/>
    <sheet name="Facturas" sheetId="1" r:id="rId5"/>
    <sheet name="Proformas" sheetId="2" r:id="rId6"/>
    <sheet name="Gastos personal" sheetId="4" r:id="rId7"/>
    <sheet name="Letrados" sheetId="5" r:id="rId8"/>
    <sheet name="Socios" sheetId="8" r:id="rId9"/>
    <sheet name="Gastos" sheetId="7" r:id="rId10"/>
  </sheets>
  <definedNames>
    <definedName name="_xlnm._FilterDatabase" localSheetId="4" hidden="1">Facturas!$A$1:$G$850</definedName>
    <definedName name="_xlnm._FilterDatabase" localSheetId="9" hidden="1">Gastos!$A$1:$I$219</definedName>
    <definedName name="_xlnm._FilterDatabase" localSheetId="6" hidden="1">'Gastos personal'!$A$1:$S$52</definedName>
    <definedName name="_xlnm._FilterDatabase" localSheetId="5" hidden="1">Proformas!$A$1:$K$203</definedName>
    <definedName name="_xlnm._FilterDatabase" localSheetId="8" hidden="1">Socios!$A$1:$M$79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7" i="13" l="1"/>
  <c r="G9" i="13" s="1"/>
  <c r="J12" i="13" s="1"/>
  <c r="O5" i="13"/>
  <c r="N47" i="6"/>
  <c r="M47" i="6"/>
  <c r="L47" i="6"/>
  <c r="K47" i="6"/>
  <c r="J47" i="6"/>
  <c r="I47" i="6"/>
  <c r="H47" i="6"/>
  <c r="G47" i="6"/>
  <c r="F47" i="6"/>
  <c r="E47" i="6"/>
  <c r="D47" i="6"/>
  <c r="C47" i="6"/>
  <c r="B47" i="6"/>
  <c r="N46" i="6"/>
  <c r="M46" i="6"/>
  <c r="L46" i="6"/>
  <c r="K46" i="6"/>
  <c r="J46" i="6"/>
  <c r="I46" i="6"/>
  <c r="H46" i="6"/>
  <c r="G46" i="6"/>
  <c r="F46" i="6"/>
  <c r="E46" i="6"/>
  <c r="D46" i="6"/>
  <c r="C46" i="6"/>
  <c r="B46" i="6"/>
  <c r="K7" i="12"/>
  <c r="G9" i="12" s="1"/>
  <c r="O9" i="12" s="1"/>
  <c r="O5" i="12"/>
  <c r="J14" i="13" l="1"/>
  <c r="J10" i="13"/>
  <c r="O14" i="13"/>
  <c r="O9" i="13"/>
  <c r="J9" i="13"/>
  <c r="F5" i="13"/>
  <c r="J10" i="12"/>
  <c r="J12" i="12"/>
  <c r="J14" i="12"/>
  <c r="O14" i="12"/>
  <c r="J9" i="12"/>
  <c r="F5" i="12"/>
  <c r="R21" i="6"/>
  <c r="S21" i="6"/>
  <c r="T21" i="6"/>
  <c r="U21" i="6"/>
  <c r="U20" i="6" s="1"/>
  <c r="V21" i="6"/>
  <c r="W21" i="6"/>
  <c r="X21" i="6"/>
  <c r="X20" i="6" s="1"/>
  <c r="Y21" i="6"/>
  <c r="Y20" i="6" s="1"/>
  <c r="Z21" i="6"/>
  <c r="AA21" i="6"/>
  <c r="AB21" i="6"/>
  <c r="R22" i="6"/>
  <c r="S22" i="6"/>
  <c r="T22" i="6"/>
  <c r="U22" i="6"/>
  <c r="V22" i="6"/>
  <c r="V20" i="6" s="1"/>
  <c r="W22" i="6"/>
  <c r="X22" i="6"/>
  <c r="Y22" i="6"/>
  <c r="Z22" i="6"/>
  <c r="Z20" i="6" s="1"/>
  <c r="AA22" i="6"/>
  <c r="AB22" i="6"/>
  <c r="R18" i="6"/>
  <c r="S18" i="6"/>
  <c r="T18" i="6"/>
  <c r="U18" i="6"/>
  <c r="V18" i="6"/>
  <c r="W18" i="6"/>
  <c r="X18" i="6"/>
  <c r="Y18" i="6"/>
  <c r="Z18" i="6"/>
  <c r="AA18" i="6"/>
  <c r="AB18" i="6"/>
  <c r="R19" i="6"/>
  <c r="S19" i="6"/>
  <c r="T19" i="6"/>
  <c r="U19" i="6"/>
  <c r="V19" i="6"/>
  <c r="W19" i="6"/>
  <c r="X19" i="6"/>
  <c r="Y19" i="6"/>
  <c r="Z19" i="6"/>
  <c r="AA19" i="6"/>
  <c r="AB19" i="6"/>
  <c r="R15" i="6"/>
  <c r="S15" i="6"/>
  <c r="T15" i="6"/>
  <c r="U15" i="6"/>
  <c r="V15" i="6"/>
  <c r="W15" i="6"/>
  <c r="X15" i="6"/>
  <c r="Y15" i="6"/>
  <c r="Z15" i="6"/>
  <c r="AA15" i="6"/>
  <c r="AB15" i="6"/>
  <c r="R16" i="6"/>
  <c r="S16" i="6"/>
  <c r="T16" i="6"/>
  <c r="U16" i="6"/>
  <c r="V16" i="6"/>
  <c r="W16" i="6"/>
  <c r="X16" i="6"/>
  <c r="Y16" i="6"/>
  <c r="Z16" i="6"/>
  <c r="AA16" i="6"/>
  <c r="AB16" i="6"/>
  <c r="T20" i="6"/>
  <c r="W20" i="6"/>
  <c r="AA20" i="6"/>
  <c r="AB20" i="6"/>
  <c r="T17" i="6"/>
  <c r="U17" i="6"/>
  <c r="V17" i="6"/>
  <c r="W17" i="6"/>
  <c r="X17" i="6"/>
  <c r="Y17" i="6"/>
  <c r="Z17" i="6"/>
  <c r="AA17" i="6"/>
  <c r="AB17" i="6"/>
  <c r="R14" i="6"/>
  <c r="S14" i="6"/>
  <c r="T14" i="6"/>
  <c r="U14" i="6"/>
  <c r="V14" i="6"/>
  <c r="W14" i="6"/>
  <c r="X14" i="6"/>
  <c r="Y14" i="6"/>
  <c r="Z14" i="6"/>
  <c r="AA14" i="6"/>
  <c r="AB14" i="6"/>
  <c r="Q14" i="6"/>
  <c r="R6" i="6"/>
  <c r="S6" i="6"/>
  <c r="T6" i="6"/>
  <c r="U6" i="6"/>
  <c r="V6" i="6"/>
  <c r="W6" i="6"/>
  <c r="X6" i="6"/>
  <c r="Y6" i="6"/>
  <c r="Z6" i="6"/>
  <c r="AA6" i="6"/>
  <c r="AB6" i="6"/>
  <c r="Q6" i="6"/>
  <c r="R5" i="6"/>
  <c r="S5" i="6"/>
  <c r="T5" i="6"/>
  <c r="U5" i="6"/>
  <c r="V5" i="6"/>
  <c r="W5" i="6"/>
  <c r="X5" i="6"/>
  <c r="Y5" i="6"/>
  <c r="Z5" i="6"/>
  <c r="AA5" i="6"/>
  <c r="AB5" i="6"/>
  <c r="Q5" i="6"/>
  <c r="T9" i="6"/>
  <c r="U9" i="6"/>
  <c r="V9" i="6"/>
  <c r="W9" i="6"/>
  <c r="X9" i="6"/>
  <c r="Y9" i="6"/>
  <c r="Z9" i="6"/>
  <c r="AA9" i="6"/>
  <c r="AB9" i="6"/>
  <c r="R8" i="6"/>
  <c r="T8" i="6"/>
  <c r="U8" i="6"/>
  <c r="V8" i="6"/>
  <c r="W8" i="6"/>
  <c r="X8" i="6"/>
  <c r="Y8" i="6"/>
  <c r="Z8" i="6"/>
  <c r="AA8" i="6"/>
  <c r="AB8" i="6"/>
  <c r="R4" i="6"/>
  <c r="S4" i="6"/>
  <c r="T4" i="6"/>
  <c r="U4" i="6"/>
  <c r="V4" i="6"/>
  <c r="W4" i="6"/>
  <c r="X4" i="6"/>
  <c r="Y4" i="6"/>
  <c r="Z4" i="6"/>
  <c r="AA4" i="6"/>
  <c r="AB4" i="6"/>
  <c r="Q4" i="6"/>
  <c r="H224" i="1"/>
  <c r="I224" i="1"/>
  <c r="H225" i="1"/>
  <c r="I225" i="1"/>
  <c r="H226" i="1"/>
  <c r="I226" i="1"/>
  <c r="H227" i="1"/>
  <c r="I227" i="1"/>
  <c r="H228" i="1"/>
  <c r="I228" i="1"/>
  <c r="H229" i="1"/>
  <c r="I229" i="1"/>
  <c r="H230" i="1"/>
  <c r="I230" i="1"/>
  <c r="H231" i="1"/>
  <c r="I231" i="1"/>
  <c r="H232" i="1"/>
  <c r="I232" i="1"/>
  <c r="H233" i="1"/>
  <c r="I233" i="1"/>
  <c r="H234" i="1"/>
  <c r="I234" i="1"/>
  <c r="H235" i="1"/>
  <c r="I235" i="1"/>
  <c r="H236" i="1"/>
  <c r="I236" i="1"/>
  <c r="H237" i="1"/>
  <c r="I237" i="1"/>
  <c r="H238" i="1"/>
  <c r="I238" i="1"/>
  <c r="H239" i="1"/>
  <c r="I239" i="1"/>
  <c r="H240" i="1"/>
  <c r="I240" i="1"/>
  <c r="H241" i="1"/>
  <c r="I241" i="1"/>
  <c r="H242" i="1"/>
  <c r="I242" i="1"/>
  <c r="H243" i="1"/>
  <c r="I243" i="1"/>
  <c r="H244" i="1"/>
  <c r="I244" i="1"/>
  <c r="H245" i="1"/>
  <c r="I245" i="1"/>
  <c r="H246" i="1"/>
  <c r="I246" i="1"/>
  <c r="H247" i="1"/>
  <c r="I247" i="1"/>
  <c r="H248" i="1"/>
  <c r="I248" i="1"/>
  <c r="H249" i="1"/>
  <c r="I249" i="1"/>
  <c r="H250" i="1"/>
  <c r="I250" i="1"/>
  <c r="H251" i="1"/>
  <c r="I251" i="1"/>
  <c r="H252" i="1"/>
  <c r="I252" i="1"/>
  <c r="H253" i="1"/>
  <c r="I253" i="1"/>
  <c r="H254" i="1"/>
  <c r="I254" i="1"/>
  <c r="H255" i="1"/>
  <c r="I255" i="1"/>
  <c r="H256" i="1"/>
  <c r="I256" i="1"/>
  <c r="H257" i="1"/>
  <c r="I257" i="1"/>
  <c r="H258" i="1"/>
  <c r="I258" i="1"/>
  <c r="H259" i="1"/>
  <c r="I259" i="1"/>
  <c r="H260" i="1"/>
  <c r="I260" i="1"/>
  <c r="H261" i="1"/>
  <c r="I261" i="1"/>
  <c r="H262" i="1"/>
  <c r="I262" i="1"/>
  <c r="H263" i="1"/>
  <c r="I263" i="1"/>
  <c r="H264" i="1"/>
  <c r="I264" i="1"/>
  <c r="H265" i="1"/>
  <c r="I265" i="1"/>
  <c r="H266" i="1"/>
  <c r="I266" i="1"/>
  <c r="H267" i="1"/>
  <c r="I267" i="1"/>
  <c r="H268" i="1"/>
  <c r="I268" i="1"/>
  <c r="H269" i="1"/>
  <c r="I269" i="1"/>
  <c r="H270" i="1"/>
  <c r="I270" i="1"/>
  <c r="H271" i="1"/>
  <c r="I271" i="1"/>
  <c r="H272" i="1"/>
  <c r="I272" i="1"/>
  <c r="H273" i="1"/>
  <c r="I273" i="1"/>
  <c r="H274" i="1"/>
  <c r="I274" i="1"/>
  <c r="H275" i="1"/>
  <c r="I275" i="1"/>
  <c r="H276" i="1"/>
  <c r="I276" i="1"/>
  <c r="H277" i="1"/>
  <c r="I277" i="1"/>
  <c r="H278" i="1"/>
  <c r="I278" i="1"/>
  <c r="H279" i="1"/>
  <c r="I279" i="1"/>
  <c r="H280" i="1"/>
  <c r="I280" i="1"/>
  <c r="H281" i="1"/>
  <c r="I281" i="1"/>
  <c r="H282" i="1"/>
  <c r="I282" i="1"/>
  <c r="H283" i="1"/>
  <c r="I283" i="1"/>
  <c r="H284" i="1"/>
  <c r="I284" i="1"/>
  <c r="H285" i="1"/>
  <c r="I285" i="1"/>
  <c r="H286" i="1"/>
  <c r="I286" i="1"/>
  <c r="H287" i="1"/>
  <c r="I287" i="1"/>
  <c r="H288" i="1"/>
  <c r="I288" i="1"/>
  <c r="H289" i="1"/>
  <c r="I289" i="1"/>
  <c r="H290" i="1"/>
  <c r="I290" i="1"/>
  <c r="H291" i="1"/>
  <c r="I291" i="1"/>
  <c r="H292" i="1"/>
  <c r="I292" i="1"/>
  <c r="H293" i="1"/>
  <c r="I293" i="1"/>
  <c r="H294" i="1"/>
  <c r="I294" i="1"/>
  <c r="H295" i="1"/>
  <c r="I295" i="1"/>
  <c r="H296" i="1"/>
  <c r="I296" i="1"/>
  <c r="H297" i="1"/>
  <c r="I297" i="1"/>
  <c r="H298" i="1"/>
  <c r="I298" i="1"/>
  <c r="H299" i="1"/>
  <c r="I299" i="1"/>
  <c r="H300" i="1"/>
  <c r="I300" i="1"/>
  <c r="H301" i="1"/>
  <c r="I301" i="1"/>
  <c r="H302" i="1"/>
  <c r="I302" i="1"/>
  <c r="H303" i="1"/>
  <c r="I303" i="1"/>
  <c r="H304" i="1"/>
  <c r="I304" i="1"/>
  <c r="H305" i="1"/>
  <c r="I305" i="1"/>
  <c r="H306" i="1"/>
  <c r="I306" i="1"/>
  <c r="H307" i="1"/>
  <c r="I307" i="1"/>
  <c r="H308" i="1"/>
  <c r="I308" i="1"/>
  <c r="H309" i="1"/>
  <c r="I309" i="1"/>
  <c r="H310" i="1"/>
  <c r="I310" i="1"/>
  <c r="H311" i="1"/>
  <c r="I311" i="1"/>
  <c r="H312" i="1"/>
  <c r="I312" i="1"/>
  <c r="H313" i="1"/>
  <c r="I313" i="1"/>
  <c r="H314" i="1"/>
  <c r="I314" i="1"/>
  <c r="H315" i="1"/>
  <c r="I315" i="1"/>
  <c r="H316" i="1"/>
  <c r="I316" i="1"/>
  <c r="H317" i="1"/>
  <c r="I317" i="1"/>
  <c r="H318" i="1"/>
  <c r="I318" i="1"/>
  <c r="H319" i="1"/>
  <c r="I319" i="1"/>
  <c r="H320" i="1"/>
  <c r="I320" i="1"/>
  <c r="H321" i="1"/>
  <c r="I321" i="1"/>
  <c r="H322" i="1"/>
  <c r="I322" i="1"/>
  <c r="H323" i="1"/>
  <c r="I323" i="1"/>
  <c r="H324" i="1"/>
  <c r="I324" i="1"/>
  <c r="H325" i="1"/>
  <c r="I325" i="1"/>
  <c r="H326" i="1"/>
  <c r="I326" i="1"/>
  <c r="H327" i="1"/>
  <c r="I327" i="1"/>
  <c r="H328" i="1"/>
  <c r="I328" i="1"/>
  <c r="H329" i="1"/>
  <c r="I329" i="1"/>
  <c r="H330" i="1"/>
  <c r="I330" i="1"/>
  <c r="H331" i="1"/>
  <c r="I331" i="1"/>
  <c r="H332" i="1"/>
  <c r="I332" i="1"/>
  <c r="H333" i="1"/>
  <c r="I333" i="1"/>
  <c r="H334" i="1"/>
  <c r="I334" i="1"/>
  <c r="H335" i="1"/>
  <c r="I335" i="1"/>
  <c r="H336" i="1"/>
  <c r="I336" i="1"/>
  <c r="H337" i="1"/>
  <c r="I337" i="1"/>
  <c r="H338" i="1"/>
  <c r="I338" i="1"/>
  <c r="H339" i="1"/>
  <c r="I339" i="1"/>
  <c r="H340" i="1"/>
  <c r="I340" i="1"/>
  <c r="H341" i="1"/>
  <c r="I341" i="1"/>
  <c r="H342" i="1"/>
  <c r="I342" i="1"/>
  <c r="H343" i="1"/>
  <c r="I343" i="1"/>
  <c r="H344" i="1"/>
  <c r="I344" i="1"/>
  <c r="H345" i="1"/>
  <c r="I345" i="1"/>
  <c r="H346" i="1"/>
  <c r="I346" i="1"/>
  <c r="H347" i="1"/>
  <c r="I347" i="1"/>
  <c r="H348" i="1"/>
  <c r="I348" i="1"/>
  <c r="H349" i="1"/>
  <c r="I349" i="1"/>
  <c r="H350" i="1"/>
  <c r="I350" i="1"/>
  <c r="H351" i="1"/>
  <c r="I351" i="1"/>
  <c r="H352" i="1"/>
  <c r="I352" i="1"/>
  <c r="H353" i="1"/>
  <c r="I353" i="1"/>
  <c r="H354" i="1"/>
  <c r="I354" i="1"/>
  <c r="H355" i="1"/>
  <c r="I355" i="1"/>
  <c r="H356" i="1"/>
  <c r="I356" i="1"/>
  <c r="H357" i="1"/>
  <c r="I357" i="1"/>
  <c r="H358" i="1"/>
  <c r="I358" i="1"/>
  <c r="H359" i="1"/>
  <c r="I359" i="1"/>
  <c r="H360" i="1"/>
  <c r="I360" i="1"/>
  <c r="H361" i="1"/>
  <c r="I361" i="1"/>
  <c r="H362" i="1"/>
  <c r="I362" i="1"/>
  <c r="H363" i="1"/>
  <c r="I363" i="1"/>
  <c r="H364" i="1"/>
  <c r="I364" i="1"/>
  <c r="H365" i="1"/>
  <c r="I365" i="1"/>
  <c r="H366" i="1"/>
  <c r="I366" i="1"/>
  <c r="H367" i="1"/>
  <c r="I367" i="1"/>
  <c r="H368" i="1"/>
  <c r="I368" i="1"/>
  <c r="H369" i="1"/>
  <c r="I369" i="1"/>
  <c r="H370" i="1"/>
  <c r="I370" i="1"/>
  <c r="H371" i="1"/>
  <c r="I371" i="1"/>
  <c r="H372" i="1"/>
  <c r="I372" i="1"/>
  <c r="H373" i="1"/>
  <c r="I373" i="1"/>
  <c r="H374" i="1"/>
  <c r="I374" i="1"/>
  <c r="H375" i="1"/>
  <c r="I375" i="1"/>
  <c r="H376" i="1"/>
  <c r="I376" i="1"/>
  <c r="H377" i="1"/>
  <c r="I377" i="1"/>
  <c r="H378" i="1"/>
  <c r="I378" i="1"/>
  <c r="H379" i="1"/>
  <c r="I379" i="1"/>
  <c r="H380" i="1"/>
  <c r="I380" i="1"/>
  <c r="H381" i="1"/>
  <c r="I381" i="1"/>
  <c r="H382" i="1"/>
  <c r="I382" i="1"/>
  <c r="H383" i="1"/>
  <c r="I383" i="1"/>
  <c r="H384" i="1"/>
  <c r="I384" i="1"/>
  <c r="H385" i="1"/>
  <c r="I385" i="1"/>
  <c r="H386" i="1"/>
  <c r="I386" i="1"/>
  <c r="H387" i="1"/>
  <c r="I387" i="1"/>
  <c r="H388" i="1"/>
  <c r="I388" i="1"/>
  <c r="H389" i="1"/>
  <c r="I389" i="1"/>
  <c r="H390" i="1"/>
  <c r="I390" i="1"/>
  <c r="H391" i="1"/>
  <c r="I391" i="1"/>
  <c r="H392" i="1"/>
  <c r="I392" i="1"/>
  <c r="H393" i="1"/>
  <c r="I393" i="1"/>
  <c r="H394" i="1"/>
  <c r="I394" i="1"/>
  <c r="H395" i="1"/>
  <c r="I395" i="1"/>
  <c r="H396" i="1"/>
  <c r="I396" i="1"/>
  <c r="H397" i="1"/>
  <c r="I397" i="1"/>
  <c r="H398" i="1"/>
  <c r="I398" i="1"/>
  <c r="H399" i="1"/>
  <c r="I399" i="1"/>
  <c r="H400" i="1"/>
  <c r="I400" i="1"/>
  <c r="H401" i="1"/>
  <c r="I401" i="1"/>
  <c r="H402" i="1"/>
  <c r="I402" i="1"/>
  <c r="H403" i="1"/>
  <c r="I403" i="1"/>
  <c r="H404" i="1"/>
  <c r="I404" i="1"/>
  <c r="H405" i="1"/>
  <c r="I405" i="1"/>
  <c r="H406" i="1"/>
  <c r="I406" i="1"/>
  <c r="H407" i="1"/>
  <c r="I407" i="1"/>
  <c r="H408" i="1"/>
  <c r="I408" i="1"/>
  <c r="H409" i="1"/>
  <c r="I409" i="1"/>
  <c r="H410" i="1"/>
  <c r="I410" i="1"/>
  <c r="H411" i="1"/>
  <c r="I411" i="1"/>
  <c r="H412" i="1"/>
  <c r="I412" i="1"/>
  <c r="H413" i="1"/>
  <c r="I413" i="1"/>
  <c r="H414" i="1"/>
  <c r="I414" i="1"/>
  <c r="H415" i="1"/>
  <c r="I415" i="1"/>
  <c r="H416" i="1"/>
  <c r="I416" i="1"/>
  <c r="H417" i="1"/>
  <c r="I417" i="1"/>
  <c r="H418" i="1"/>
  <c r="I418" i="1"/>
  <c r="H419" i="1"/>
  <c r="I419" i="1"/>
  <c r="H420" i="1"/>
  <c r="I420" i="1"/>
  <c r="H421" i="1"/>
  <c r="I421" i="1"/>
  <c r="H422" i="1"/>
  <c r="I422" i="1"/>
  <c r="H423" i="1"/>
  <c r="I423" i="1"/>
  <c r="H424" i="1"/>
  <c r="I424" i="1"/>
  <c r="H425" i="1"/>
  <c r="I425" i="1"/>
  <c r="H426" i="1"/>
  <c r="I426" i="1"/>
  <c r="H427" i="1"/>
  <c r="I427" i="1"/>
  <c r="H428" i="1"/>
  <c r="I428" i="1"/>
  <c r="H429" i="1"/>
  <c r="I429" i="1"/>
  <c r="H430" i="1"/>
  <c r="I430" i="1"/>
  <c r="H431" i="1"/>
  <c r="I431" i="1"/>
  <c r="H432" i="1"/>
  <c r="I432" i="1"/>
  <c r="H433" i="1"/>
  <c r="I433" i="1"/>
  <c r="H434" i="1"/>
  <c r="I434" i="1"/>
  <c r="H435" i="1"/>
  <c r="I435" i="1"/>
  <c r="H436" i="1"/>
  <c r="I436" i="1"/>
  <c r="H437" i="1"/>
  <c r="I437" i="1"/>
  <c r="H438" i="1"/>
  <c r="I438" i="1"/>
  <c r="H439" i="1"/>
  <c r="I439" i="1"/>
  <c r="H440" i="1"/>
  <c r="I440" i="1"/>
  <c r="H441" i="1"/>
  <c r="I441" i="1"/>
  <c r="H442" i="1"/>
  <c r="I442" i="1"/>
  <c r="H443" i="1"/>
  <c r="I443" i="1"/>
  <c r="H444" i="1"/>
  <c r="I444" i="1"/>
  <c r="H445" i="1"/>
  <c r="I445" i="1"/>
  <c r="H446" i="1"/>
  <c r="I446" i="1"/>
  <c r="H447" i="1"/>
  <c r="I447" i="1"/>
  <c r="H448" i="1"/>
  <c r="I448" i="1"/>
  <c r="H449" i="1"/>
  <c r="I449" i="1"/>
  <c r="H450" i="1"/>
  <c r="I450" i="1"/>
  <c r="H451" i="1"/>
  <c r="I451" i="1"/>
  <c r="H452" i="1"/>
  <c r="I452" i="1"/>
  <c r="H453" i="1"/>
  <c r="I453" i="1"/>
  <c r="H454" i="1"/>
  <c r="I454" i="1"/>
  <c r="H455" i="1"/>
  <c r="I455" i="1"/>
  <c r="H456" i="1"/>
  <c r="I456" i="1"/>
  <c r="H457" i="1"/>
  <c r="I457" i="1"/>
  <c r="H458" i="1"/>
  <c r="I458" i="1"/>
  <c r="H459" i="1"/>
  <c r="I459" i="1"/>
  <c r="H460" i="1"/>
  <c r="I460" i="1"/>
  <c r="H461" i="1"/>
  <c r="I461" i="1"/>
  <c r="H462" i="1"/>
  <c r="I462" i="1"/>
  <c r="H463" i="1"/>
  <c r="I463" i="1"/>
  <c r="H464" i="1"/>
  <c r="I464" i="1"/>
  <c r="H465" i="1"/>
  <c r="I465" i="1"/>
  <c r="H466" i="1"/>
  <c r="I466" i="1"/>
  <c r="H467" i="1"/>
  <c r="I467" i="1"/>
  <c r="H468" i="1"/>
  <c r="I468" i="1"/>
  <c r="H469" i="1"/>
  <c r="I469" i="1"/>
  <c r="H470" i="1"/>
  <c r="I470" i="1"/>
  <c r="H471" i="1"/>
  <c r="I471" i="1"/>
  <c r="H472" i="1"/>
  <c r="I472" i="1"/>
  <c r="H473" i="1"/>
  <c r="I473" i="1"/>
  <c r="H474" i="1"/>
  <c r="I474" i="1"/>
  <c r="H475" i="1"/>
  <c r="I475" i="1"/>
  <c r="H476" i="1"/>
  <c r="I476" i="1"/>
  <c r="H477" i="1"/>
  <c r="I477" i="1"/>
  <c r="H478" i="1"/>
  <c r="I478" i="1"/>
  <c r="H479" i="1"/>
  <c r="I479" i="1"/>
  <c r="H480" i="1"/>
  <c r="I480" i="1"/>
  <c r="H481" i="1"/>
  <c r="I481" i="1"/>
  <c r="H482" i="1"/>
  <c r="I482" i="1"/>
  <c r="H483" i="1"/>
  <c r="I483" i="1"/>
  <c r="H484" i="1"/>
  <c r="I484" i="1"/>
  <c r="H485" i="1"/>
  <c r="I485" i="1"/>
  <c r="H486" i="1"/>
  <c r="I486" i="1"/>
  <c r="H487" i="1"/>
  <c r="I487" i="1"/>
  <c r="H488" i="1"/>
  <c r="I488" i="1"/>
  <c r="H489" i="1"/>
  <c r="I489" i="1"/>
  <c r="H490" i="1"/>
  <c r="I490" i="1"/>
  <c r="H491" i="1"/>
  <c r="I491" i="1"/>
  <c r="H492" i="1"/>
  <c r="I492" i="1"/>
  <c r="H493" i="1"/>
  <c r="I493" i="1"/>
  <c r="H494" i="1"/>
  <c r="I494" i="1"/>
  <c r="H495" i="1"/>
  <c r="I495" i="1"/>
  <c r="H496" i="1"/>
  <c r="I496" i="1"/>
  <c r="H497" i="1"/>
  <c r="I497" i="1"/>
  <c r="H498" i="1"/>
  <c r="I498" i="1"/>
  <c r="H499" i="1"/>
  <c r="I499" i="1"/>
  <c r="H500" i="1"/>
  <c r="I500" i="1"/>
  <c r="H501" i="1"/>
  <c r="I501" i="1"/>
  <c r="H502" i="1"/>
  <c r="I502" i="1"/>
  <c r="H503" i="1"/>
  <c r="I503" i="1"/>
  <c r="H504" i="1"/>
  <c r="I504" i="1"/>
  <c r="H505" i="1"/>
  <c r="I505" i="1"/>
  <c r="H506" i="1"/>
  <c r="I506" i="1"/>
  <c r="H507" i="1"/>
  <c r="I507" i="1"/>
  <c r="H508" i="1"/>
  <c r="I508" i="1"/>
  <c r="H509" i="1"/>
  <c r="I509" i="1"/>
  <c r="H510" i="1"/>
  <c r="I510" i="1"/>
  <c r="H511" i="1"/>
  <c r="I511" i="1"/>
  <c r="H512" i="1"/>
  <c r="I512" i="1"/>
  <c r="H513" i="1"/>
  <c r="I513" i="1"/>
  <c r="H514" i="1"/>
  <c r="I514" i="1"/>
  <c r="H515" i="1"/>
  <c r="I515" i="1"/>
  <c r="H516" i="1"/>
  <c r="I516" i="1"/>
  <c r="H517" i="1"/>
  <c r="I517" i="1"/>
  <c r="H518" i="1"/>
  <c r="I518" i="1"/>
  <c r="H519" i="1"/>
  <c r="I519" i="1"/>
  <c r="H520" i="1"/>
  <c r="I520" i="1"/>
  <c r="H521" i="1"/>
  <c r="I521" i="1"/>
  <c r="H522" i="1"/>
  <c r="I522" i="1"/>
  <c r="H523" i="1"/>
  <c r="I523" i="1"/>
  <c r="H524" i="1"/>
  <c r="I524" i="1"/>
  <c r="H525" i="1"/>
  <c r="I525" i="1"/>
  <c r="H526" i="1"/>
  <c r="I526" i="1"/>
  <c r="H527" i="1"/>
  <c r="I527" i="1"/>
  <c r="H528" i="1"/>
  <c r="I528" i="1"/>
  <c r="H529" i="1"/>
  <c r="I529" i="1"/>
  <c r="H530" i="1"/>
  <c r="I530" i="1"/>
  <c r="H531" i="1"/>
  <c r="I531" i="1"/>
  <c r="H532" i="1"/>
  <c r="I532" i="1"/>
  <c r="H533" i="1"/>
  <c r="I533" i="1"/>
  <c r="H534" i="1"/>
  <c r="I534" i="1"/>
  <c r="H535" i="1"/>
  <c r="I535" i="1"/>
  <c r="H536" i="1"/>
  <c r="I536" i="1"/>
  <c r="H537" i="1"/>
  <c r="I537" i="1"/>
  <c r="H538" i="1"/>
  <c r="I538" i="1"/>
  <c r="H539" i="1"/>
  <c r="I539" i="1"/>
  <c r="H540" i="1"/>
  <c r="I540" i="1"/>
  <c r="H541" i="1"/>
  <c r="I541" i="1"/>
  <c r="H542" i="1"/>
  <c r="I542" i="1"/>
  <c r="H543" i="1"/>
  <c r="I543" i="1"/>
  <c r="H544" i="1"/>
  <c r="I544" i="1"/>
  <c r="H545" i="1"/>
  <c r="I545" i="1"/>
  <c r="H546" i="1"/>
  <c r="I546" i="1"/>
  <c r="H547" i="1"/>
  <c r="I547" i="1"/>
  <c r="H548" i="1"/>
  <c r="I548" i="1"/>
  <c r="H549" i="1"/>
  <c r="I549" i="1"/>
  <c r="H550" i="1"/>
  <c r="I550" i="1"/>
  <c r="H551" i="1"/>
  <c r="I551" i="1"/>
  <c r="H552" i="1"/>
  <c r="I552" i="1"/>
  <c r="H553" i="1"/>
  <c r="I553" i="1"/>
  <c r="H554" i="1"/>
  <c r="I554" i="1"/>
  <c r="H555" i="1"/>
  <c r="I555" i="1"/>
  <c r="H556" i="1"/>
  <c r="I556" i="1"/>
  <c r="H557" i="1"/>
  <c r="I557" i="1"/>
  <c r="H558" i="1"/>
  <c r="I558" i="1"/>
  <c r="H559" i="1"/>
  <c r="I559" i="1"/>
  <c r="H560" i="1"/>
  <c r="I560" i="1"/>
  <c r="H561" i="1"/>
  <c r="I561" i="1"/>
  <c r="H562" i="1"/>
  <c r="I562" i="1"/>
  <c r="H563" i="1"/>
  <c r="I563" i="1"/>
  <c r="H564" i="1"/>
  <c r="I564" i="1"/>
  <c r="H565" i="1"/>
  <c r="I565" i="1"/>
  <c r="H566" i="1"/>
  <c r="I566" i="1"/>
  <c r="H567" i="1"/>
  <c r="I567" i="1"/>
  <c r="H568" i="1"/>
  <c r="I568" i="1"/>
  <c r="H569" i="1"/>
  <c r="I569" i="1"/>
  <c r="H570" i="1"/>
  <c r="I570" i="1"/>
  <c r="H571" i="1"/>
  <c r="I571" i="1"/>
  <c r="H572" i="1"/>
  <c r="I572" i="1"/>
  <c r="H573" i="1"/>
  <c r="I573" i="1"/>
  <c r="H574" i="1"/>
  <c r="I574" i="1"/>
  <c r="H575" i="1"/>
  <c r="I575" i="1"/>
  <c r="H576" i="1"/>
  <c r="I576" i="1"/>
  <c r="H577" i="1"/>
  <c r="I577" i="1"/>
  <c r="H578" i="1"/>
  <c r="I578" i="1"/>
  <c r="H579" i="1"/>
  <c r="I579" i="1"/>
  <c r="H580" i="1"/>
  <c r="I580" i="1"/>
  <c r="H581" i="1"/>
  <c r="I581" i="1"/>
  <c r="H582" i="1"/>
  <c r="I582" i="1"/>
  <c r="H583" i="1"/>
  <c r="I583" i="1"/>
  <c r="H584" i="1"/>
  <c r="I584" i="1"/>
  <c r="H585" i="1"/>
  <c r="I585" i="1"/>
  <c r="H586" i="1"/>
  <c r="I586" i="1"/>
  <c r="H587" i="1"/>
  <c r="I587" i="1"/>
  <c r="H588" i="1"/>
  <c r="I588" i="1"/>
  <c r="H589" i="1"/>
  <c r="I589" i="1"/>
  <c r="H590" i="1"/>
  <c r="I590" i="1"/>
  <c r="H591" i="1"/>
  <c r="I591" i="1"/>
  <c r="H592" i="1"/>
  <c r="I592" i="1"/>
  <c r="H593" i="1"/>
  <c r="I593" i="1"/>
  <c r="H594" i="1"/>
  <c r="I594" i="1"/>
  <c r="H595" i="1"/>
  <c r="I595" i="1"/>
  <c r="H596" i="1"/>
  <c r="I596" i="1"/>
  <c r="H597" i="1"/>
  <c r="I597" i="1"/>
  <c r="H598" i="1"/>
  <c r="I598" i="1"/>
  <c r="H599" i="1"/>
  <c r="I599" i="1"/>
  <c r="H600" i="1"/>
  <c r="I600" i="1"/>
  <c r="H601" i="1"/>
  <c r="I601" i="1"/>
  <c r="H602" i="1"/>
  <c r="I602" i="1"/>
  <c r="H603" i="1"/>
  <c r="I603" i="1"/>
  <c r="H604" i="1"/>
  <c r="I604" i="1"/>
  <c r="H605" i="1"/>
  <c r="I605" i="1"/>
  <c r="H606" i="1"/>
  <c r="I606" i="1"/>
  <c r="H607" i="1"/>
  <c r="I607" i="1"/>
  <c r="H608" i="1"/>
  <c r="I608" i="1"/>
  <c r="H609" i="1"/>
  <c r="I609" i="1"/>
  <c r="H610" i="1"/>
  <c r="I610" i="1"/>
  <c r="H611" i="1"/>
  <c r="I611" i="1"/>
  <c r="H612" i="1"/>
  <c r="I612" i="1"/>
  <c r="H613" i="1"/>
  <c r="I613" i="1"/>
  <c r="H614" i="1"/>
  <c r="I614" i="1"/>
  <c r="H615" i="1"/>
  <c r="I615" i="1"/>
  <c r="H616" i="1"/>
  <c r="I616" i="1"/>
  <c r="H617" i="1"/>
  <c r="I617" i="1"/>
  <c r="H618" i="1"/>
  <c r="I618" i="1"/>
  <c r="H619" i="1"/>
  <c r="I619" i="1"/>
  <c r="H620" i="1"/>
  <c r="I620" i="1"/>
  <c r="H621" i="1"/>
  <c r="I621" i="1"/>
  <c r="H622" i="1"/>
  <c r="I622" i="1"/>
  <c r="H623" i="1"/>
  <c r="I623" i="1"/>
  <c r="H624" i="1"/>
  <c r="I624" i="1"/>
  <c r="H625" i="1"/>
  <c r="I625" i="1"/>
  <c r="H626" i="1"/>
  <c r="I626" i="1"/>
  <c r="H627" i="1"/>
  <c r="I627" i="1"/>
  <c r="H628" i="1"/>
  <c r="I628" i="1"/>
  <c r="H629" i="1"/>
  <c r="I629" i="1"/>
  <c r="H630" i="1"/>
  <c r="I630" i="1"/>
  <c r="H631" i="1"/>
  <c r="I631" i="1"/>
  <c r="H632" i="1"/>
  <c r="I632" i="1"/>
  <c r="H633" i="1"/>
  <c r="I633" i="1"/>
  <c r="H634" i="1"/>
  <c r="I634" i="1"/>
  <c r="H635" i="1"/>
  <c r="I635" i="1"/>
  <c r="H636" i="1"/>
  <c r="I636" i="1"/>
  <c r="H637" i="1"/>
  <c r="I637" i="1"/>
  <c r="H638" i="1"/>
  <c r="I638" i="1"/>
  <c r="H639" i="1"/>
  <c r="I639" i="1"/>
  <c r="H640" i="1"/>
  <c r="I640" i="1"/>
  <c r="H641" i="1"/>
  <c r="I641" i="1"/>
  <c r="H642" i="1"/>
  <c r="I642" i="1"/>
  <c r="H643" i="1"/>
  <c r="I643" i="1"/>
  <c r="H644" i="1"/>
  <c r="I644" i="1"/>
  <c r="H645" i="1"/>
  <c r="I645" i="1"/>
  <c r="H646" i="1"/>
  <c r="I646" i="1"/>
  <c r="H647" i="1"/>
  <c r="I647" i="1"/>
  <c r="H648" i="1"/>
  <c r="I648" i="1"/>
  <c r="H649" i="1"/>
  <c r="I649" i="1"/>
  <c r="H650" i="1"/>
  <c r="I650" i="1"/>
  <c r="H651" i="1"/>
  <c r="I651" i="1"/>
  <c r="H652" i="1"/>
  <c r="I652" i="1"/>
  <c r="H653" i="1"/>
  <c r="I653" i="1"/>
  <c r="H654" i="1"/>
  <c r="I654" i="1"/>
  <c r="H655" i="1"/>
  <c r="I655" i="1"/>
  <c r="H656" i="1"/>
  <c r="I656" i="1"/>
  <c r="H657" i="1"/>
  <c r="I657" i="1"/>
  <c r="H658" i="1"/>
  <c r="I658" i="1"/>
  <c r="H659" i="1"/>
  <c r="I659" i="1"/>
  <c r="H660" i="1"/>
  <c r="I660" i="1"/>
  <c r="H661" i="1"/>
  <c r="I661" i="1"/>
  <c r="H662" i="1"/>
  <c r="I662" i="1"/>
  <c r="H663" i="1"/>
  <c r="I663" i="1"/>
  <c r="H664" i="1"/>
  <c r="I664" i="1"/>
  <c r="H665" i="1"/>
  <c r="I665" i="1"/>
  <c r="H666" i="1"/>
  <c r="I666" i="1"/>
  <c r="H667" i="1"/>
  <c r="I667" i="1"/>
  <c r="H668" i="1"/>
  <c r="I668" i="1"/>
  <c r="H669" i="1"/>
  <c r="I669" i="1"/>
  <c r="H670" i="1"/>
  <c r="I670" i="1"/>
  <c r="H671" i="1"/>
  <c r="I671" i="1"/>
  <c r="H672" i="1"/>
  <c r="I672" i="1"/>
  <c r="H673" i="1"/>
  <c r="I673" i="1"/>
  <c r="H674" i="1"/>
  <c r="I674" i="1"/>
  <c r="H675" i="1"/>
  <c r="I675" i="1"/>
  <c r="H676" i="1"/>
  <c r="I676" i="1"/>
  <c r="H677" i="1"/>
  <c r="I677" i="1"/>
  <c r="H678" i="1"/>
  <c r="I678" i="1"/>
  <c r="H679" i="1"/>
  <c r="I679" i="1"/>
  <c r="H680" i="1"/>
  <c r="I680" i="1"/>
  <c r="H681" i="1"/>
  <c r="I681" i="1"/>
  <c r="H682" i="1"/>
  <c r="I682" i="1"/>
  <c r="H683" i="1"/>
  <c r="I683" i="1"/>
  <c r="H684" i="1"/>
  <c r="I684" i="1"/>
  <c r="H685" i="1"/>
  <c r="I685" i="1"/>
  <c r="H686" i="1"/>
  <c r="I686" i="1"/>
  <c r="H687" i="1"/>
  <c r="I687" i="1"/>
  <c r="H688" i="1"/>
  <c r="I688" i="1"/>
  <c r="H689" i="1"/>
  <c r="I689" i="1"/>
  <c r="H690" i="1"/>
  <c r="I690" i="1"/>
  <c r="H691" i="1"/>
  <c r="I691" i="1"/>
  <c r="H692" i="1"/>
  <c r="I692" i="1"/>
  <c r="H693" i="1"/>
  <c r="I693" i="1"/>
  <c r="H694" i="1"/>
  <c r="I694" i="1"/>
  <c r="H695" i="1"/>
  <c r="I695" i="1"/>
  <c r="H696" i="1"/>
  <c r="I696" i="1"/>
  <c r="H697" i="1"/>
  <c r="I697" i="1"/>
  <c r="H698" i="1"/>
  <c r="I698" i="1"/>
  <c r="H699" i="1"/>
  <c r="I699" i="1"/>
  <c r="H700" i="1"/>
  <c r="I700" i="1"/>
  <c r="H701" i="1"/>
  <c r="I701" i="1"/>
  <c r="H702" i="1"/>
  <c r="I702" i="1"/>
  <c r="H703" i="1"/>
  <c r="I703" i="1"/>
  <c r="H704" i="1"/>
  <c r="I704" i="1"/>
  <c r="H705" i="1"/>
  <c r="I705" i="1"/>
  <c r="H706" i="1"/>
  <c r="I706" i="1"/>
  <c r="H707" i="1"/>
  <c r="I707" i="1"/>
  <c r="H708" i="1"/>
  <c r="I708" i="1"/>
  <c r="H709" i="1"/>
  <c r="I709" i="1"/>
  <c r="H710" i="1"/>
  <c r="I710" i="1"/>
  <c r="H711" i="1"/>
  <c r="I711" i="1"/>
  <c r="H712" i="1"/>
  <c r="I712" i="1"/>
  <c r="H713" i="1"/>
  <c r="I713" i="1"/>
  <c r="H714" i="1"/>
  <c r="I714" i="1"/>
  <c r="H715" i="1"/>
  <c r="I715" i="1"/>
  <c r="H716" i="1"/>
  <c r="I716" i="1"/>
  <c r="H717" i="1"/>
  <c r="I717" i="1"/>
  <c r="H718" i="1"/>
  <c r="I718" i="1"/>
  <c r="H719" i="1"/>
  <c r="I719" i="1"/>
  <c r="H720" i="1"/>
  <c r="I720" i="1"/>
  <c r="H721" i="1"/>
  <c r="I721" i="1"/>
  <c r="H722" i="1"/>
  <c r="I722" i="1"/>
  <c r="H723" i="1"/>
  <c r="I723" i="1"/>
  <c r="H724" i="1"/>
  <c r="I724" i="1"/>
  <c r="H725" i="1"/>
  <c r="I725" i="1"/>
  <c r="H726" i="1"/>
  <c r="I726" i="1"/>
  <c r="H727" i="1"/>
  <c r="I727" i="1"/>
  <c r="H728" i="1"/>
  <c r="I728" i="1"/>
  <c r="H729" i="1"/>
  <c r="I729" i="1"/>
  <c r="H730" i="1"/>
  <c r="I730" i="1"/>
  <c r="H731" i="1"/>
  <c r="I731" i="1"/>
  <c r="H732" i="1"/>
  <c r="I732" i="1"/>
  <c r="H733" i="1"/>
  <c r="I733" i="1"/>
  <c r="H734" i="1"/>
  <c r="I734" i="1"/>
  <c r="H735" i="1"/>
  <c r="I735" i="1"/>
  <c r="H736" i="1"/>
  <c r="I736" i="1"/>
  <c r="H737" i="1"/>
  <c r="I737" i="1"/>
  <c r="H738" i="1"/>
  <c r="I738" i="1"/>
  <c r="H739" i="1"/>
  <c r="I739" i="1"/>
  <c r="H740" i="1"/>
  <c r="I740" i="1"/>
  <c r="H741" i="1"/>
  <c r="I741" i="1"/>
  <c r="H742" i="1"/>
  <c r="I742" i="1"/>
  <c r="H743" i="1"/>
  <c r="I743" i="1"/>
  <c r="H744" i="1"/>
  <c r="I744" i="1"/>
  <c r="H745" i="1"/>
  <c r="I745" i="1"/>
  <c r="H746" i="1"/>
  <c r="I746" i="1"/>
  <c r="H747" i="1"/>
  <c r="I747" i="1"/>
  <c r="H748" i="1"/>
  <c r="I748" i="1"/>
  <c r="H749" i="1"/>
  <c r="I749" i="1"/>
  <c r="H750" i="1"/>
  <c r="I750" i="1"/>
  <c r="H751" i="1"/>
  <c r="I751" i="1"/>
  <c r="H752" i="1"/>
  <c r="I752" i="1"/>
  <c r="H753" i="1"/>
  <c r="I753" i="1"/>
  <c r="H754" i="1"/>
  <c r="I754" i="1"/>
  <c r="H755" i="1"/>
  <c r="I755" i="1"/>
  <c r="H756" i="1"/>
  <c r="I756" i="1"/>
  <c r="H757" i="1"/>
  <c r="I757" i="1"/>
  <c r="H758" i="1"/>
  <c r="I758" i="1"/>
  <c r="H759" i="1"/>
  <c r="I759" i="1"/>
  <c r="H760" i="1"/>
  <c r="I760" i="1"/>
  <c r="H761" i="1"/>
  <c r="I761" i="1"/>
  <c r="H762" i="1"/>
  <c r="I762" i="1"/>
  <c r="H763" i="1"/>
  <c r="I763" i="1"/>
  <c r="H764" i="1"/>
  <c r="I764" i="1"/>
  <c r="H765" i="1"/>
  <c r="I765" i="1"/>
  <c r="H766" i="1"/>
  <c r="I766" i="1"/>
  <c r="H767" i="1"/>
  <c r="I767" i="1"/>
  <c r="H768" i="1"/>
  <c r="I768" i="1"/>
  <c r="H769" i="1"/>
  <c r="I769" i="1"/>
  <c r="H770" i="1"/>
  <c r="I770" i="1"/>
  <c r="H771" i="1"/>
  <c r="I771" i="1"/>
  <c r="H772" i="1"/>
  <c r="I772" i="1"/>
  <c r="H773" i="1"/>
  <c r="I773" i="1"/>
  <c r="H774" i="1"/>
  <c r="I774" i="1"/>
  <c r="H775" i="1"/>
  <c r="I775" i="1"/>
  <c r="H776" i="1"/>
  <c r="I776" i="1"/>
  <c r="H777" i="1"/>
  <c r="I777" i="1"/>
  <c r="H778" i="1"/>
  <c r="I778" i="1"/>
  <c r="H779" i="1"/>
  <c r="I779" i="1"/>
  <c r="H780" i="1"/>
  <c r="I780" i="1"/>
  <c r="H781" i="1"/>
  <c r="I781" i="1"/>
  <c r="H782" i="1"/>
  <c r="I782" i="1"/>
  <c r="H783" i="1"/>
  <c r="I783" i="1"/>
  <c r="H784" i="1"/>
  <c r="I784" i="1"/>
  <c r="H785" i="1"/>
  <c r="I785" i="1"/>
  <c r="H786" i="1"/>
  <c r="I786" i="1"/>
  <c r="H787" i="1"/>
  <c r="I787" i="1"/>
  <c r="H788" i="1"/>
  <c r="I788" i="1"/>
  <c r="H789" i="1"/>
  <c r="I789" i="1"/>
  <c r="H790" i="1"/>
  <c r="I790" i="1"/>
  <c r="H791" i="1"/>
  <c r="I791" i="1"/>
  <c r="H792" i="1"/>
  <c r="I792" i="1"/>
  <c r="H793" i="1"/>
  <c r="I793" i="1"/>
  <c r="H794" i="1"/>
  <c r="I794" i="1"/>
  <c r="H795" i="1"/>
  <c r="I795" i="1"/>
  <c r="H796" i="1"/>
  <c r="I796" i="1"/>
  <c r="H797" i="1"/>
  <c r="I797" i="1"/>
  <c r="H798" i="1"/>
  <c r="I798" i="1"/>
  <c r="H799" i="1"/>
  <c r="I799" i="1"/>
  <c r="H800" i="1"/>
  <c r="I800" i="1"/>
  <c r="H801" i="1"/>
  <c r="I801" i="1"/>
  <c r="H802" i="1"/>
  <c r="I802" i="1"/>
  <c r="H803" i="1"/>
  <c r="I803" i="1"/>
  <c r="H804" i="1"/>
  <c r="I804" i="1"/>
  <c r="H805" i="1"/>
  <c r="I805" i="1"/>
  <c r="H806" i="1"/>
  <c r="I806" i="1"/>
  <c r="H807" i="1"/>
  <c r="I807" i="1"/>
  <c r="H808" i="1"/>
  <c r="I808" i="1"/>
  <c r="H809" i="1"/>
  <c r="I809" i="1"/>
  <c r="H810" i="1"/>
  <c r="I810" i="1"/>
  <c r="H811" i="1"/>
  <c r="I811" i="1"/>
  <c r="H812" i="1"/>
  <c r="I812" i="1"/>
  <c r="H813" i="1"/>
  <c r="I813" i="1"/>
  <c r="H814" i="1"/>
  <c r="I814" i="1"/>
  <c r="H815" i="1"/>
  <c r="I815" i="1"/>
  <c r="H816" i="1"/>
  <c r="I816" i="1"/>
  <c r="H817" i="1"/>
  <c r="I817" i="1"/>
  <c r="H818" i="1"/>
  <c r="I818" i="1"/>
  <c r="H819" i="1"/>
  <c r="I819" i="1"/>
  <c r="H820" i="1"/>
  <c r="I820" i="1"/>
  <c r="H821" i="1"/>
  <c r="I821" i="1"/>
  <c r="H822" i="1"/>
  <c r="I822" i="1"/>
  <c r="H823" i="1"/>
  <c r="I823" i="1"/>
  <c r="H824" i="1"/>
  <c r="I824" i="1"/>
  <c r="H825" i="1"/>
  <c r="I825" i="1"/>
  <c r="H826" i="1"/>
  <c r="I826" i="1"/>
  <c r="H827" i="1"/>
  <c r="I827" i="1"/>
  <c r="H828" i="1"/>
  <c r="I828" i="1"/>
  <c r="H829" i="1"/>
  <c r="I829" i="1"/>
  <c r="H830" i="1"/>
  <c r="I830" i="1"/>
  <c r="H831" i="1"/>
  <c r="I831" i="1"/>
  <c r="H832" i="1"/>
  <c r="I832" i="1"/>
  <c r="H833" i="1"/>
  <c r="I833" i="1"/>
  <c r="H834" i="1"/>
  <c r="I834" i="1"/>
  <c r="H835" i="1"/>
  <c r="I835" i="1"/>
  <c r="H836" i="1"/>
  <c r="I836" i="1"/>
  <c r="H837" i="1"/>
  <c r="I837" i="1"/>
  <c r="H838" i="1"/>
  <c r="I838" i="1"/>
  <c r="H839" i="1"/>
  <c r="I839" i="1"/>
  <c r="H840" i="1"/>
  <c r="I840" i="1"/>
  <c r="H841" i="1"/>
  <c r="I841" i="1"/>
  <c r="H842" i="1"/>
  <c r="I842" i="1"/>
  <c r="H843" i="1"/>
  <c r="I843" i="1"/>
  <c r="H844" i="1"/>
  <c r="I844" i="1"/>
  <c r="H845" i="1"/>
  <c r="I845" i="1"/>
  <c r="H846" i="1"/>
  <c r="I846" i="1"/>
  <c r="H847" i="1"/>
  <c r="I847" i="1"/>
  <c r="H848" i="1"/>
  <c r="I848" i="1"/>
  <c r="H849" i="1"/>
  <c r="I849" i="1"/>
  <c r="H850" i="1"/>
  <c r="I850" i="1"/>
  <c r="H851" i="1"/>
  <c r="I851" i="1"/>
  <c r="H852" i="1"/>
  <c r="I852" i="1"/>
  <c r="H853" i="1"/>
  <c r="I853" i="1"/>
  <c r="H854" i="1"/>
  <c r="I854" i="1"/>
  <c r="H855" i="1"/>
  <c r="I855" i="1"/>
  <c r="H856" i="1"/>
  <c r="I856" i="1"/>
  <c r="H857" i="1"/>
  <c r="I857" i="1"/>
  <c r="H858" i="1"/>
  <c r="I858" i="1"/>
  <c r="H859" i="1"/>
  <c r="I859" i="1"/>
  <c r="H860" i="1"/>
  <c r="I860" i="1"/>
  <c r="H861" i="1"/>
  <c r="I861" i="1"/>
  <c r="H862" i="1"/>
  <c r="I862" i="1"/>
  <c r="H863" i="1"/>
  <c r="I863" i="1"/>
  <c r="H864" i="1"/>
  <c r="I864" i="1"/>
  <c r="H865" i="1"/>
  <c r="I865" i="1"/>
  <c r="H866" i="1"/>
  <c r="I866" i="1"/>
  <c r="H867" i="1"/>
  <c r="I867" i="1"/>
  <c r="H868" i="1"/>
  <c r="I868" i="1"/>
  <c r="H869" i="1"/>
  <c r="I869" i="1"/>
  <c r="H870" i="1"/>
  <c r="I870" i="1"/>
  <c r="H871" i="1"/>
  <c r="I871" i="1"/>
  <c r="H872" i="1"/>
  <c r="I872" i="1"/>
  <c r="H873" i="1"/>
  <c r="I873" i="1"/>
  <c r="H874" i="1"/>
  <c r="I874" i="1"/>
  <c r="H875" i="1"/>
  <c r="I875" i="1"/>
  <c r="H876" i="1"/>
  <c r="I876" i="1"/>
  <c r="H877" i="1"/>
  <c r="I877" i="1"/>
  <c r="H878" i="1"/>
  <c r="I878" i="1"/>
  <c r="H879" i="1"/>
  <c r="I879" i="1"/>
  <c r="H880" i="1"/>
  <c r="I880" i="1"/>
  <c r="H881" i="1"/>
  <c r="I881" i="1"/>
  <c r="H882" i="1"/>
  <c r="I882" i="1"/>
  <c r="H883" i="1"/>
  <c r="I883" i="1"/>
  <c r="H884" i="1"/>
  <c r="I884" i="1"/>
  <c r="H885" i="1"/>
  <c r="I885" i="1"/>
  <c r="H886" i="1"/>
  <c r="I886" i="1"/>
  <c r="H887" i="1"/>
  <c r="I887" i="1"/>
  <c r="H888" i="1"/>
  <c r="I888" i="1"/>
  <c r="H889" i="1"/>
  <c r="I889" i="1"/>
  <c r="H890" i="1"/>
  <c r="I890" i="1"/>
  <c r="H891" i="1"/>
  <c r="I891" i="1"/>
  <c r="H892" i="1"/>
  <c r="I892" i="1"/>
  <c r="H893" i="1"/>
  <c r="I893" i="1"/>
  <c r="H894" i="1"/>
  <c r="I894" i="1"/>
  <c r="H895" i="1"/>
  <c r="I895" i="1"/>
  <c r="H896" i="1"/>
  <c r="I896" i="1"/>
  <c r="H897" i="1"/>
  <c r="I897" i="1"/>
  <c r="H898" i="1"/>
  <c r="I898" i="1"/>
  <c r="H899" i="1"/>
  <c r="I899" i="1"/>
  <c r="H900" i="1"/>
  <c r="I900" i="1"/>
  <c r="H901" i="1"/>
  <c r="I901" i="1"/>
  <c r="H902" i="1"/>
  <c r="I902" i="1"/>
  <c r="H903" i="1"/>
  <c r="I903" i="1"/>
  <c r="H904" i="1"/>
  <c r="I904" i="1"/>
  <c r="H905" i="1"/>
  <c r="I905" i="1"/>
  <c r="H906" i="1"/>
  <c r="I906" i="1"/>
  <c r="H907" i="1"/>
  <c r="I907" i="1"/>
  <c r="H908" i="1"/>
  <c r="I908" i="1"/>
  <c r="H909" i="1"/>
  <c r="I909" i="1"/>
  <c r="H910" i="1"/>
  <c r="I910" i="1"/>
  <c r="H911" i="1"/>
  <c r="I911" i="1"/>
  <c r="H912" i="1"/>
  <c r="I912" i="1"/>
  <c r="H913" i="1"/>
  <c r="I913" i="1"/>
  <c r="H914" i="1"/>
  <c r="I914" i="1"/>
  <c r="H915" i="1"/>
  <c r="I915" i="1"/>
  <c r="H916" i="1"/>
  <c r="I916" i="1"/>
  <c r="H917" i="1"/>
  <c r="I917" i="1"/>
  <c r="H918" i="1"/>
  <c r="I918" i="1"/>
  <c r="H919" i="1"/>
  <c r="I919" i="1"/>
  <c r="H920" i="1"/>
  <c r="I920" i="1"/>
  <c r="H921" i="1"/>
  <c r="I921" i="1"/>
  <c r="H922" i="1"/>
  <c r="I922" i="1"/>
  <c r="H923" i="1"/>
  <c r="I923" i="1"/>
  <c r="H924" i="1"/>
  <c r="I924" i="1"/>
  <c r="H925" i="1"/>
  <c r="I925" i="1"/>
  <c r="H926" i="1"/>
  <c r="I926" i="1"/>
  <c r="H927" i="1"/>
  <c r="I927" i="1"/>
  <c r="H928" i="1"/>
  <c r="I928" i="1"/>
  <c r="H929" i="1"/>
  <c r="I929" i="1"/>
  <c r="H930" i="1"/>
  <c r="I930" i="1"/>
  <c r="H931" i="1"/>
  <c r="I931" i="1"/>
  <c r="H932" i="1"/>
  <c r="I932" i="1"/>
  <c r="H933" i="1"/>
  <c r="I933" i="1"/>
  <c r="H934" i="1"/>
  <c r="I934" i="1"/>
  <c r="H935" i="1"/>
  <c r="I935" i="1"/>
  <c r="H936" i="1"/>
  <c r="I936" i="1"/>
  <c r="H937" i="1"/>
  <c r="I937" i="1"/>
  <c r="H938" i="1"/>
  <c r="I938" i="1"/>
  <c r="H939" i="1"/>
  <c r="I939" i="1"/>
  <c r="H940" i="1"/>
  <c r="I940" i="1"/>
  <c r="H941" i="1"/>
  <c r="I941" i="1"/>
  <c r="H942" i="1"/>
  <c r="I942" i="1"/>
  <c r="H943" i="1"/>
  <c r="I943" i="1"/>
  <c r="H944" i="1"/>
  <c r="I944" i="1"/>
  <c r="H945" i="1"/>
  <c r="I945" i="1"/>
  <c r="H946" i="1"/>
  <c r="I946" i="1"/>
  <c r="H947" i="1"/>
  <c r="I947" i="1"/>
  <c r="H948" i="1"/>
  <c r="I948" i="1"/>
  <c r="H949" i="1"/>
  <c r="I949" i="1"/>
  <c r="H950" i="1"/>
  <c r="I950" i="1"/>
  <c r="H951" i="1"/>
  <c r="I951" i="1"/>
  <c r="H952" i="1"/>
  <c r="I952" i="1"/>
  <c r="H953" i="1"/>
  <c r="I953" i="1"/>
  <c r="H954" i="1"/>
  <c r="I954" i="1"/>
  <c r="H955" i="1"/>
  <c r="I955" i="1"/>
  <c r="H956" i="1"/>
  <c r="I956" i="1"/>
  <c r="H957" i="1"/>
  <c r="I957" i="1"/>
  <c r="H958" i="1"/>
  <c r="I958" i="1"/>
  <c r="H959" i="1"/>
  <c r="I959" i="1"/>
  <c r="H960" i="1"/>
  <c r="I960" i="1"/>
  <c r="H961" i="1"/>
  <c r="I961" i="1"/>
  <c r="H962" i="1"/>
  <c r="I962" i="1"/>
  <c r="H963" i="1"/>
  <c r="I963" i="1"/>
  <c r="H964" i="1"/>
  <c r="I964" i="1"/>
  <c r="H965" i="1"/>
  <c r="I965" i="1"/>
  <c r="H966" i="1"/>
  <c r="I966" i="1"/>
  <c r="H967" i="1"/>
  <c r="I967" i="1"/>
  <c r="H968" i="1"/>
  <c r="I968" i="1"/>
  <c r="H969" i="1"/>
  <c r="I969" i="1"/>
  <c r="H970" i="1"/>
  <c r="I970" i="1"/>
  <c r="H971" i="1"/>
  <c r="I971" i="1"/>
  <c r="H972" i="1"/>
  <c r="I972" i="1"/>
  <c r="H973" i="1"/>
  <c r="I973" i="1"/>
  <c r="H974" i="1"/>
  <c r="I974" i="1"/>
  <c r="H975" i="1"/>
  <c r="I975" i="1"/>
  <c r="H976" i="1"/>
  <c r="I976" i="1"/>
  <c r="H977" i="1"/>
  <c r="I977" i="1"/>
  <c r="H978" i="1"/>
  <c r="I978" i="1"/>
  <c r="H979" i="1"/>
  <c r="I979" i="1"/>
  <c r="H980" i="1"/>
  <c r="I980" i="1"/>
  <c r="H981" i="1"/>
  <c r="I981" i="1"/>
  <c r="H982" i="1"/>
  <c r="I982" i="1"/>
  <c r="H983" i="1"/>
  <c r="I983" i="1"/>
  <c r="H984" i="1"/>
  <c r="I984" i="1"/>
  <c r="H985" i="1"/>
  <c r="I985" i="1"/>
  <c r="H986" i="1"/>
  <c r="I986" i="1"/>
  <c r="H987" i="1"/>
  <c r="I987" i="1"/>
  <c r="H988" i="1"/>
  <c r="I988" i="1"/>
  <c r="H989" i="1"/>
  <c r="I989" i="1"/>
  <c r="H990" i="1"/>
  <c r="I990" i="1"/>
  <c r="H991" i="1"/>
  <c r="I991" i="1"/>
  <c r="H992" i="1"/>
  <c r="I992" i="1"/>
  <c r="H993" i="1"/>
  <c r="I993" i="1"/>
  <c r="H994" i="1"/>
  <c r="I994" i="1"/>
  <c r="H995" i="1"/>
  <c r="I995" i="1"/>
  <c r="H996" i="1"/>
  <c r="I996" i="1"/>
  <c r="H997" i="1"/>
  <c r="I997" i="1"/>
  <c r="H998" i="1"/>
  <c r="I998" i="1"/>
  <c r="H999" i="1"/>
  <c r="I999" i="1"/>
  <c r="H1000" i="1"/>
  <c r="I1000" i="1"/>
  <c r="H1001" i="1"/>
  <c r="I1001" i="1"/>
  <c r="H1002" i="1"/>
  <c r="I1002" i="1"/>
  <c r="H1003" i="1"/>
  <c r="I1003" i="1"/>
  <c r="H1004" i="1"/>
  <c r="I1004" i="1"/>
  <c r="H1005" i="1"/>
  <c r="I1005" i="1"/>
  <c r="H1006" i="1"/>
  <c r="I1006" i="1"/>
  <c r="H1007" i="1"/>
  <c r="I1007" i="1"/>
  <c r="H1008" i="1"/>
  <c r="I1008" i="1"/>
  <c r="H1009" i="1"/>
  <c r="I1009" i="1"/>
  <c r="H1010" i="1"/>
  <c r="I1010" i="1"/>
  <c r="H1011" i="1"/>
  <c r="I1011" i="1"/>
  <c r="H1012" i="1"/>
  <c r="I1012" i="1"/>
  <c r="H1013" i="1"/>
  <c r="I1013" i="1"/>
  <c r="H1014" i="1"/>
  <c r="I1014" i="1"/>
  <c r="H1015" i="1"/>
  <c r="I1015" i="1"/>
  <c r="H1016" i="1"/>
  <c r="I1016" i="1"/>
  <c r="H1017" i="1"/>
  <c r="I1017" i="1"/>
  <c r="H1018" i="1"/>
  <c r="I1018" i="1"/>
  <c r="H1019" i="1"/>
  <c r="I1019" i="1"/>
  <c r="H1020" i="1"/>
  <c r="I1020" i="1"/>
  <c r="H1021" i="1"/>
  <c r="I1021" i="1"/>
  <c r="H1022" i="1"/>
  <c r="I1022" i="1"/>
  <c r="H1023" i="1"/>
  <c r="I1023" i="1"/>
  <c r="H1024" i="1"/>
  <c r="I1024" i="1"/>
  <c r="H1025" i="1"/>
  <c r="I1025" i="1"/>
  <c r="H1026" i="1"/>
  <c r="I1026" i="1"/>
  <c r="H1027" i="1"/>
  <c r="I1027" i="1"/>
  <c r="H1028" i="1"/>
  <c r="I1028" i="1"/>
  <c r="H1029" i="1"/>
  <c r="I1029" i="1"/>
  <c r="H1030" i="1"/>
  <c r="I1030" i="1"/>
  <c r="H1031" i="1"/>
  <c r="I1031" i="1"/>
  <c r="H1032" i="1"/>
  <c r="I1032" i="1"/>
  <c r="H1033" i="1"/>
  <c r="I1033" i="1"/>
  <c r="H1034" i="1"/>
  <c r="I1034" i="1"/>
  <c r="H1035" i="1"/>
  <c r="I1035" i="1"/>
  <c r="H1036" i="1"/>
  <c r="I1036" i="1"/>
  <c r="H1037" i="1"/>
  <c r="I1037" i="1"/>
  <c r="H1038" i="1"/>
  <c r="I1038" i="1"/>
  <c r="H1039" i="1"/>
  <c r="I1039" i="1"/>
  <c r="H1040" i="1"/>
  <c r="I1040" i="1"/>
  <c r="H1041" i="1"/>
  <c r="I1041" i="1"/>
  <c r="H1042" i="1"/>
  <c r="I1042" i="1"/>
  <c r="H1043" i="1"/>
  <c r="I1043" i="1"/>
  <c r="H1044" i="1"/>
  <c r="I1044" i="1"/>
  <c r="H1045" i="1"/>
  <c r="I1045" i="1"/>
  <c r="H1046" i="1"/>
  <c r="I1046" i="1"/>
  <c r="H1047" i="1"/>
  <c r="I1047" i="1"/>
  <c r="H1048" i="1"/>
  <c r="I1048" i="1"/>
  <c r="H1049" i="1"/>
  <c r="I1049" i="1"/>
  <c r="H1050" i="1"/>
  <c r="I1050" i="1"/>
  <c r="H1051" i="1"/>
  <c r="I1051" i="1"/>
  <c r="H1052" i="1"/>
  <c r="I1052" i="1"/>
  <c r="H1053" i="1"/>
  <c r="I1053" i="1"/>
  <c r="H1054" i="1"/>
  <c r="I1054" i="1"/>
  <c r="H1055" i="1"/>
  <c r="I1055" i="1"/>
  <c r="H1056" i="1"/>
  <c r="I1056" i="1"/>
  <c r="H1057" i="1"/>
  <c r="I1057" i="1"/>
  <c r="H1058" i="1"/>
  <c r="I1058" i="1"/>
  <c r="H1059" i="1"/>
  <c r="I1059" i="1"/>
  <c r="H1060" i="1"/>
  <c r="I1060" i="1"/>
  <c r="H1061" i="1"/>
  <c r="I1061" i="1"/>
  <c r="H1062" i="1"/>
  <c r="I1062" i="1"/>
  <c r="H1063" i="1"/>
  <c r="I1063" i="1"/>
  <c r="H1064" i="1"/>
  <c r="I1064" i="1"/>
  <c r="H1065" i="1"/>
  <c r="I1065" i="1"/>
  <c r="H1066" i="1"/>
  <c r="I1066" i="1"/>
  <c r="H1067" i="1"/>
  <c r="I1067" i="1"/>
  <c r="H1068" i="1"/>
  <c r="I1068" i="1"/>
  <c r="H1069" i="1"/>
  <c r="I1069" i="1"/>
  <c r="H1070" i="1"/>
  <c r="I1070" i="1"/>
  <c r="H1071" i="1"/>
  <c r="I1071" i="1"/>
  <c r="H1072" i="1"/>
  <c r="I1072" i="1"/>
  <c r="H1073" i="1"/>
  <c r="I1073" i="1"/>
  <c r="H1074" i="1"/>
  <c r="I1074" i="1"/>
  <c r="H1075" i="1"/>
  <c r="I1075" i="1"/>
  <c r="H1076" i="1"/>
  <c r="I1076" i="1"/>
  <c r="H1077" i="1"/>
  <c r="I1077" i="1"/>
  <c r="H1078" i="1"/>
  <c r="I1078" i="1"/>
  <c r="H1079" i="1"/>
  <c r="I1079" i="1"/>
  <c r="H1080" i="1"/>
  <c r="I1080" i="1"/>
  <c r="H1081" i="1"/>
  <c r="I1081" i="1"/>
  <c r="H1082" i="1"/>
  <c r="I1082" i="1"/>
  <c r="H1083" i="1"/>
  <c r="I1083" i="1"/>
  <c r="H1084" i="1"/>
  <c r="I1084" i="1"/>
  <c r="H1085" i="1"/>
  <c r="I1085" i="1"/>
  <c r="H1086" i="1"/>
  <c r="I1086" i="1"/>
  <c r="H1087" i="1"/>
  <c r="I1087" i="1"/>
  <c r="H1088" i="1"/>
  <c r="I1088" i="1"/>
  <c r="H1089" i="1"/>
  <c r="I1089" i="1"/>
  <c r="H1090" i="1"/>
  <c r="I1090" i="1"/>
  <c r="H1091" i="1"/>
  <c r="I1091" i="1"/>
  <c r="H1092" i="1"/>
  <c r="I1092" i="1"/>
  <c r="H1093" i="1"/>
  <c r="I1093" i="1"/>
  <c r="H1094" i="1"/>
  <c r="I1094" i="1"/>
  <c r="H1095" i="1"/>
  <c r="I1095" i="1"/>
  <c r="H1096" i="1"/>
  <c r="I1096" i="1"/>
  <c r="H1097" i="1"/>
  <c r="I1097" i="1"/>
  <c r="H1098" i="1"/>
  <c r="I1098" i="1"/>
  <c r="H1099" i="1"/>
  <c r="I1099" i="1"/>
  <c r="H1100" i="1"/>
  <c r="I1100" i="1"/>
  <c r="H1101" i="1"/>
  <c r="I1101" i="1"/>
  <c r="H1102" i="1"/>
  <c r="I1102" i="1"/>
  <c r="H1103" i="1"/>
  <c r="I1103" i="1"/>
  <c r="H1104" i="1"/>
  <c r="I1104" i="1"/>
  <c r="H1105" i="1"/>
  <c r="I1105" i="1"/>
  <c r="H1106" i="1"/>
  <c r="I1106" i="1"/>
  <c r="H1107" i="1"/>
  <c r="I1107" i="1"/>
  <c r="H1108" i="1"/>
  <c r="I1108" i="1"/>
  <c r="H1109" i="1"/>
  <c r="I1109" i="1"/>
  <c r="H1110" i="1"/>
  <c r="I1110" i="1"/>
  <c r="H1111" i="1"/>
  <c r="I1111" i="1"/>
  <c r="H1112" i="1"/>
  <c r="I1112" i="1"/>
  <c r="H1113" i="1"/>
  <c r="I1113" i="1"/>
  <c r="H1114" i="1"/>
  <c r="I1114" i="1"/>
  <c r="H1115" i="1"/>
  <c r="I1115" i="1"/>
  <c r="H1116" i="1"/>
  <c r="I1116" i="1"/>
  <c r="H1117" i="1"/>
  <c r="I1117" i="1"/>
  <c r="H1118" i="1"/>
  <c r="I1118" i="1"/>
  <c r="H1119" i="1"/>
  <c r="I1119" i="1"/>
  <c r="H1120" i="1"/>
  <c r="I1120" i="1"/>
  <c r="H1121" i="1"/>
  <c r="I1121" i="1"/>
  <c r="H1122" i="1"/>
  <c r="I1122" i="1"/>
  <c r="H1123" i="1"/>
  <c r="I1123" i="1"/>
  <c r="H1124" i="1"/>
  <c r="I1124" i="1"/>
  <c r="H1125" i="1"/>
  <c r="I1125" i="1"/>
  <c r="H1126" i="1"/>
  <c r="I1126" i="1"/>
  <c r="H1127" i="1"/>
  <c r="I1127" i="1"/>
  <c r="H1128" i="1"/>
  <c r="I1128" i="1"/>
  <c r="H1129" i="1"/>
  <c r="I1129" i="1"/>
  <c r="H1130" i="1"/>
  <c r="I1130" i="1"/>
  <c r="H1131" i="1"/>
  <c r="I1131" i="1"/>
  <c r="H1132" i="1"/>
  <c r="I1132" i="1"/>
  <c r="H1133" i="1"/>
  <c r="I1133" i="1"/>
  <c r="H1134" i="1"/>
  <c r="I1134" i="1"/>
  <c r="H1135" i="1"/>
  <c r="I1135" i="1"/>
  <c r="H1136" i="1"/>
  <c r="I1136" i="1"/>
  <c r="H1137" i="1"/>
  <c r="I1137" i="1"/>
  <c r="H1138" i="1"/>
  <c r="I1138" i="1"/>
  <c r="H1139" i="1"/>
  <c r="I1139" i="1"/>
  <c r="H1140" i="1"/>
  <c r="I1140" i="1"/>
  <c r="H1141" i="1"/>
  <c r="I1141" i="1"/>
  <c r="H1142" i="1"/>
  <c r="I1142" i="1"/>
  <c r="H1143" i="1"/>
  <c r="I1143" i="1"/>
  <c r="H1144" i="1"/>
  <c r="I1144" i="1"/>
  <c r="H1145" i="1"/>
  <c r="I1145" i="1"/>
  <c r="H1146" i="1"/>
  <c r="I1146" i="1"/>
  <c r="H1147" i="1"/>
  <c r="I1147" i="1"/>
  <c r="H1148" i="1"/>
  <c r="I1148" i="1"/>
  <c r="H1149" i="1"/>
  <c r="I1149" i="1"/>
  <c r="H1150" i="1"/>
  <c r="I1150" i="1"/>
  <c r="H1151" i="1"/>
  <c r="I1151" i="1"/>
  <c r="H1152" i="1"/>
  <c r="I1152" i="1"/>
  <c r="H1153" i="1"/>
  <c r="I1153" i="1"/>
  <c r="H1154" i="1"/>
  <c r="I1154" i="1"/>
  <c r="H1155" i="1"/>
  <c r="I1155" i="1"/>
  <c r="H1156" i="1"/>
  <c r="I1156" i="1"/>
  <c r="H1157" i="1"/>
  <c r="I1157" i="1"/>
  <c r="H1158" i="1"/>
  <c r="I1158" i="1"/>
  <c r="H1159" i="1"/>
  <c r="I1159" i="1"/>
  <c r="H1160" i="1"/>
  <c r="I1160" i="1"/>
  <c r="H1161" i="1"/>
  <c r="I1161" i="1"/>
  <c r="H1162" i="1"/>
  <c r="I1162" i="1"/>
  <c r="H1163" i="1"/>
  <c r="I1163" i="1"/>
  <c r="H1164" i="1"/>
  <c r="I1164" i="1"/>
  <c r="H1165" i="1"/>
  <c r="I1165" i="1"/>
  <c r="H1166" i="1"/>
  <c r="I1166" i="1"/>
  <c r="H1167" i="1"/>
  <c r="I1167" i="1"/>
  <c r="H1168" i="1"/>
  <c r="I1168" i="1"/>
  <c r="H1169" i="1"/>
  <c r="I1169" i="1"/>
  <c r="H1170" i="1"/>
  <c r="I1170" i="1"/>
  <c r="H1171" i="1"/>
  <c r="I1171" i="1"/>
  <c r="H1172" i="1"/>
  <c r="I1172" i="1"/>
  <c r="H1173" i="1"/>
  <c r="I1173" i="1"/>
  <c r="H1174" i="1"/>
  <c r="I1174" i="1"/>
  <c r="H1175" i="1"/>
  <c r="I1175" i="1"/>
  <c r="H1176" i="1"/>
  <c r="I1176" i="1"/>
  <c r="H1177" i="1"/>
  <c r="I1177" i="1"/>
  <c r="H1178" i="1"/>
  <c r="I1178" i="1"/>
  <c r="H1179" i="1"/>
  <c r="I1179" i="1"/>
  <c r="H1180" i="1"/>
  <c r="I1180" i="1"/>
  <c r="H1181" i="1"/>
  <c r="I1181" i="1"/>
  <c r="H1182" i="1"/>
  <c r="I1182" i="1"/>
  <c r="H1183" i="1"/>
  <c r="I1183" i="1"/>
  <c r="H1184" i="1"/>
  <c r="I1184" i="1"/>
  <c r="H1185" i="1"/>
  <c r="I1185" i="1"/>
  <c r="H1186" i="1"/>
  <c r="I1186" i="1"/>
  <c r="H1187" i="1"/>
  <c r="I1187" i="1"/>
  <c r="H1188" i="1"/>
  <c r="I1188" i="1"/>
  <c r="H1189" i="1"/>
  <c r="I1189" i="1"/>
  <c r="H1190" i="1"/>
  <c r="I1190" i="1"/>
  <c r="H1191" i="1"/>
  <c r="I1191" i="1"/>
  <c r="H1192" i="1"/>
  <c r="I1192" i="1"/>
  <c r="H1193" i="1"/>
  <c r="I1193" i="1"/>
  <c r="H1194" i="1"/>
  <c r="I1194" i="1"/>
  <c r="H1195" i="1"/>
  <c r="I1195" i="1"/>
  <c r="H1196" i="1"/>
  <c r="I1196" i="1"/>
  <c r="H1197" i="1"/>
  <c r="I1197" i="1"/>
  <c r="H1198" i="1"/>
  <c r="I1198" i="1"/>
  <c r="H1199" i="1"/>
  <c r="I1199" i="1"/>
  <c r="H1200" i="1"/>
  <c r="I1200" i="1"/>
  <c r="H1201" i="1"/>
  <c r="I1201" i="1"/>
  <c r="H1202" i="1"/>
  <c r="I1202" i="1"/>
  <c r="H1203" i="1"/>
  <c r="I1203" i="1"/>
  <c r="H1204" i="1"/>
  <c r="I1204" i="1"/>
  <c r="H1205" i="1"/>
  <c r="I1205" i="1"/>
  <c r="H1206" i="1"/>
  <c r="I1206" i="1"/>
  <c r="H1207" i="1"/>
  <c r="I1207" i="1"/>
  <c r="H1208" i="1"/>
  <c r="I1208" i="1"/>
  <c r="H1209" i="1"/>
  <c r="I1209" i="1"/>
  <c r="H1210" i="1"/>
  <c r="I1210" i="1"/>
  <c r="H1211" i="1"/>
  <c r="I1211" i="1"/>
  <c r="H1212" i="1"/>
  <c r="I1212" i="1"/>
  <c r="H1213" i="1"/>
  <c r="I1213" i="1"/>
  <c r="H1214" i="1"/>
  <c r="I1214" i="1"/>
  <c r="H1215" i="1"/>
  <c r="I1215" i="1"/>
  <c r="H1216" i="1"/>
  <c r="I1216" i="1"/>
  <c r="H1217" i="1"/>
  <c r="I1217" i="1"/>
  <c r="H1218" i="1"/>
  <c r="I1218" i="1"/>
  <c r="H1219" i="1"/>
  <c r="I1219" i="1"/>
  <c r="H1220" i="1"/>
  <c r="I1220" i="1"/>
  <c r="H1221" i="1"/>
  <c r="I1221" i="1"/>
  <c r="H1222" i="1"/>
  <c r="I1222" i="1"/>
  <c r="H1223" i="1"/>
  <c r="I1223" i="1"/>
  <c r="H1224" i="1"/>
  <c r="I1224" i="1"/>
  <c r="H1225" i="1"/>
  <c r="I1225" i="1"/>
  <c r="H1226" i="1"/>
  <c r="I1226" i="1"/>
  <c r="H1227" i="1"/>
  <c r="I1227" i="1"/>
  <c r="H1228" i="1"/>
  <c r="I1228" i="1"/>
  <c r="H1229" i="1"/>
  <c r="I1229" i="1"/>
  <c r="H1230" i="1"/>
  <c r="I1230" i="1"/>
  <c r="H1231" i="1"/>
  <c r="I1231" i="1"/>
  <c r="H1232" i="1"/>
  <c r="I1232" i="1"/>
  <c r="H1233" i="1"/>
  <c r="I1233" i="1"/>
  <c r="H1234" i="1"/>
  <c r="I1234" i="1"/>
  <c r="H1235" i="1"/>
  <c r="I1235" i="1"/>
  <c r="H1236" i="1"/>
  <c r="I1236" i="1"/>
  <c r="H1237" i="1"/>
  <c r="I1237" i="1"/>
  <c r="H1238" i="1"/>
  <c r="I1238" i="1"/>
  <c r="H1239" i="1"/>
  <c r="I1239" i="1"/>
  <c r="H1240" i="1"/>
  <c r="I1240" i="1"/>
  <c r="H1241" i="1"/>
  <c r="I1241" i="1"/>
  <c r="H1242" i="1"/>
  <c r="I1242" i="1"/>
  <c r="H1243" i="1"/>
  <c r="I1243" i="1"/>
  <c r="H1244" i="1"/>
  <c r="I1244" i="1"/>
  <c r="H1245" i="1"/>
  <c r="I1245" i="1"/>
  <c r="H1246" i="1"/>
  <c r="I1246" i="1"/>
  <c r="H1247" i="1"/>
  <c r="I1247" i="1"/>
  <c r="H1248" i="1"/>
  <c r="I1248" i="1"/>
  <c r="H1249" i="1"/>
  <c r="I1249" i="1"/>
  <c r="H1250" i="1"/>
  <c r="I1250" i="1"/>
  <c r="H1251" i="1"/>
  <c r="I1251" i="1"/>
  <c r="H1252" i="1"/>
  <c r="I1252" i="1"/>
  <c r="H1253" i="1"/>
  <c r="I1253" i="1"/>
  <c r="H1254" i="1"/>
  <c r="I1254" i="1"/>
  <c r="H1255" i="1"/>
  <c r="I1255" i="1"/>
  <c r="H1256" i="1"/>
  <c r="I1256" i="1"/>
  <c r="H1257" i="1"/>
  <c r="I1257" i="1"/>
  <c r="H1258" i="1"/>
  <c r="I1258" i="1"/>
  <c r="H1259" i="1"/>
  <c r="I1259" i="1"/>
  <c r="H1260" i="1"/>
  <c r="I1260" i="1"/>
  <c r="H1261" i="1"/>
  <c r="I1261" i="1"/>
  <c r="H1262" i="1"/>
  <c r="I1262" i="1"/>
  <c r="H1263" i="1"/>
  <c r="I1263" i="1"/>
  <c r="H1264" i="1"/>
  <c r="I1264" i="1"/>
  <c r="H1265" i="1"/>
  <c r="I1265" i="1"/>
  <c r="H1266" i="1"/>
  <c r="I1266" i="1"/>
  <c r="H1267" i="1"/>
  <c r="I1267" i="1"/>
  <c r="H1268" i="1"/>
  <c r="I1268" i="1"/>
  <c r="H1269" i="1"/>
  <c r="I1269" i="1"/>
  <c r="H1270" i="1"/>
  <c r="I1270" i="1"/>
  <c r="H1271" i="1"/>
  <c r="I1271" i="1"/>
  <c r="H1272" i="1"/>
  <c r="I1272" i="1"/>
  <c r="H1273" i="1"/>
  <c r="I1273" i="1"/>
  <c r="H1274" i="1"/>
  <c r="I1274" i="1"/>
  <c r="H1275" i="1"/>
  <c r="I1275" i="1"/>
  <c r="H1276" i="1"/>
  <c r="I1276" i="1"/>
  <c r="H1277" i="1"/>
  <c r="I1277" i="1"/>
  <c r="H1278" i="1"/>
  <c r="I1278" i="1"/>
  <c r="H1279" i="1"/>
  <c r="I1279" i="1"/>
  <c r="H1280" i="1"/>
  <c r="I1280" i="1"/>
  <c r="H1281" i="1"/>
  <c r="I1281" i="1"/>
  <c r="H1282" i="1"/>
  <c r="I1282" i="1"/>
  <c r="H1283" i="1"/>
  <c r="I1283" i="1"/>
  <c r="H1284" i="1"/>
  <c r="I1284" i="1"/>
  <c r="H1285" i="1"/>
  <c r="I1285" i="1"/>
  <c r="H1286" i="1"/>
  <c r="I1286" i="1"/>
  <c r="H1287" i="1"/>
  <c r="I1287" i="1"/>
  <c r="H1288" i="1"/>
  <c r="I1288" i="1"/>
  <c r="H1289" i="1"/>
  <c r="I1289" i="1"/>
  <c r="H1290" i="1"/>
  <c r="I1290" i="1"/>
  <c r="H1291" i="1"/>
  <c r="I1291" i="1"/>
  <c r="H1292" i="1"/>
  <c r="I1292" i="1"/>
  <c r="H1293" i="1"/>
  <c r="I1293" i="1"/>
  <c r="H1294" i="1"/>
  <c r="I1294" i="1"/>
  <c r="H1295" i="1"/>
  <c r="I1295" i="1"/>
  <c r="H1296" i="1"/>
  <c r="I1296" i="1"/>
  <c r="H1297" i="1"/>
  <c r="I1297" i="1"/>
  <c r="H1298" i="1"/>
  <c r="I1298" i="1"/>
  <c r="H1299" i="1"/>
  <c r="I1299" i="1"/>
  <c r="H1300" i="1"/>
  <c r="I1300" i="1"/>
  <c r="H1301" i="1"/>
  <c r="I1301" i="1"/>
  <c r="H1302" i="1"/>
  <c r="I1302" i="1"/>
  <c r="H1303" i="1"/>
  <c r="I1303" i="1"/>
  <c r="H1304" i="1"/>
  <c r="I1304" i="1"/>
  <c r="H1305" i="1"/>
  <c r="I1305" i="1"/>
  <c r="H1306" i="1"/>
  <c r="I1306" i="1"/>
  <c r="H1307" i="1"/>
  <c r="I1307" i="1"/>
  <c r="H1308" i="1"/>
  <c r="I1308" i="1"/>
  <c r="H1309" i="1"/>
  <c r="I1309" i="1"/>
  <c r="H1310" i="1"/>
  <c r="I1310" i="1"/>
  <c r="H1311" i="1"/>
  <c r="I1311" i="1"/>
  <c r="H1312" i="1"/>
  <c r="I1312" i="1"/>
  <c r="H1313" i="1"/>
  <c r="I1313" i="1"/>
  <c r="H1314" i="1"/>
  <c r="I1314" i="1"/>
  <c r="H1315" i="1"/>
  <c r="I1315" i="1"/>
  <c r="H1316" i="1"/>
  <c r="I1316" i="1"/>
  <c r="H1317" i="1"/>
  <c r="I1317" i="1"/>
  <c r="H1318" i="1"/>
  <c r="I1318" i="1"/>
  <c r="H1319" i="1"/>
  <c r="I1319" i="1"/>
  <c r="H1320" i="1"/>
  <c r="I1320" i="1"/>
  <c r="H1321" i="1"/>
  <c r="I1321" i="1"/>
  <c r="H1322" i="1"/>
  <c r="I1322" i="1"/>
  <c r="H1323" i="1"/>
  <c r="I1323" i="1"/>
  <c r="H1324" i="1"/>
  <c r="I1324" i="1"/>
  <c r="H1325" i="1"/>
  <c r="I1325" i="1"/>
  <c r="H1326" i="1"/>
  <c r="I1326" i="1"/>
  <c r="H1327" i="1"/>
  <c r="I1327" i="1"/>
  <c r="H1328" i="1"/>
  <c r="I1328" i="1"/>
  <c r="H1329" i="1"/>
  <c r="I1329" i="1"/>
  <c r="H1330" i="1"/>
  <c r="I1330" i="1"/>
  <c r="H1331" i="1"/>
  <c r="I1331" i="1"/>
  <c r="H1332" i="1"/>
  <c r="I1332" i="1"/>
  <c r="H1333" i="1"/>
  <c r="I1333" i="1"/>
  <c r="H1334" i="1"/>
  <c r="I1334" i="1"/>
  <c r="H1335" i="1"/>
  <c r="I1335" i="1"/>
  <c r="H1336" i="1"/>
  <c r="I1336" i="1"/>
  <c r="H1337" i="1"/>
  <c r="I1337" i="1"/>
  <c r="H1338" i="1"/>
  <c r="I1338" i="1"/>
  <c r="H1339" i="1"/>
  <c r="I1339" i="1"/>
  <c r="H1340" i="1"/>
  <c r="I1340" i="1"/>
  <c r="H1341" i="1"/>
  <c r="I1341" i="1"/>
  <c r="H1342" i="1"/>
  <c r="I1342" i="1"/>
  <c r="H1343" i="1"/>
  <c r="I1343" i="1"/>
  <c r="H1344" i="1"/>
  <c r="I1344" i="1"/>
  <c r="H1345" i="1"/>
  <c r="I1345" i="1"/>
  <c r="H1346" i="1"/>
  <c r="I1346" i="1"/>
  <c r="H1347" i="1"/>
  <c r="I1347" i="1"/>
  <c r="H1348" i="1"/>
  <c r="I1348" i="1"/>
  <c r="H1349" i="1"/>
  <c r="I1349" i="1"/>
  <c r="H1350" i="1"/>
  <c r="I1350" i="1"/>
  <c r="H1351" i="1"/>
  <c r="I1351" i="1"/>
  <c r="H1352" i="1"/>
  <c r="I1352" i="1"/>
  <c r="H1353" i="1"/>
  <c r="I1353" i="1"/>
  <c r="H1354" i="1"/>
  <c r="I1354" i="1"/>
  <c r="H1355" i="1"/>
  <c r="I1355" i="1"/>
  <c r="H1356" i="1"/>
  <c r="I1356" i="1"/>
  <c r="H1357" i="1"/>
  <c r="I1357" i="1"/>
  <c r="H1358" i="1"/>
  <c r="I1358" i="1"/>
  <c r="H1359" i="1"/>
  <c r="I1359" i="1"/>
  <c r="H1360" i="1"/>
  <c r="I1360" i="1"/>
  <c r="H1361" i="1"/>
  <c r="I1361" i="1"/>
  <c r="H1362" i="1"/>
  <c r="I1362" i="1"/>
  <c r="H1363" i="1"/>
  <c r="I1363" i="1"/>
  <c r="H1364" i="1"/>
  <c r="I1364" i="1"/>
  <c r="H1365" i="1"/>
  <c r="I1365" i="1"/>
  <c r="H1366" i="1"/>
  <c r="I1366" i="1"/>
  <c r="H1367" i="1"/>
  <c r="I1367" i="1"/>
  <c r="H1368" i="1"/>
  <c r="I1368" i="1"/>
  <c r="H1369" i="1"/>
  <c r="I1369" i="1"/>
  <c r="H1370" i="1"/>
  <c r="I1370" i="1"/>
  <c r="H1371" i="1"/>
  <c r="I1371" i="1"/>
  <c r="H1372" i="1"/>
  <c r="I1372" i="1"/>
  <c r="H1373" i="1"/>
  <c r="I1373" i="1"/>
  <c r="H1374" i="1"/>
  <c r="I1374" i="1"/>
  <c r="H1375" i="1"/>
  <c r="I1375" i="1"/>
  <c r="H1376" i="1"/>
  <c r="I1376" i="1"/>
  <c r="H1377" i="1"/>
  <c r="I1377" i="1"/>
  <c r="H1378" i="1"/>
  <c r="I1378" i="1"/>
  <c r="H1379" i="1"/>
  <c r="I1379" i="1"/>
  <c r="H1380" i="1"/>
  <c r="I1380" i="1"/>
  <c r="H1381" i="1"/>
  <c r="I1381" i="1"/>
  <c r="H1382" i="1"/>
  <c r="I1382" i="1"/>
  <c r="H1383" i="1"/>
  <c r="I1383" i="1"/>
  <c r="H1384" i="1"/>
  <c r="I1384" i="1"/>
  <c r="H1385" i="1"/>
  <c r="I1385" i="1"/>
  <c r="H1386" i="1"/>
  <c r="I1386" i="1"/>
  <c r="H1387" i="1"/>
  <c r="I1387" i="1"/>
  <c r="H1388" i="1"/>
  <c r="I1388" i="1"/>
  <c r="H1389" i="1"/>
  <c r="I1389" i="1"/>
  <c r="H1390" i="1"/>
  <c r="I1390" i="1"/>
  <c r="H1391" i="1"/>
  <c r="I1391" i="1"/>
  <c r="H1392" i="1"/>
  <c r="I1392" i="1"/>
  <c r="H1393" i="1"/>
  <c r="I1393" i="1"/>
  <c r="H1394" i="1"/>
  <c r="I1394" i="1"/>
  <c r="H1395" i="1"/>
  <c r="I1395" i="1"/>
  <c r="H1396" i="1"/>
  <c r="I1396" i="1"/>
  <c r="H1397" i="1"/>
  <c r="I1397" i="1"/>
  <c r="H1398" i="1"/>
  <c r="I1398" i="1"/>
  <c r="H1399" i="1"/>
  <c r="I1399" i="1"/>
  <c r="H1400" i="1"/>
  <c r="I1400" i="1"/>
  <c r="H1401" i="1"/>
  <c r="I1401" i="1"/>
  <c r="H1402" i="1"/>
  <c r="I1402" i="1"/>
  <c r="H1403" i="1"/>
  <c r="I1403" i="1"/>
  <c r="H1404" i="1"/>
  <c r="I1404" i="1"/>
  <c r="H1405" i="1"/>
  <c r="I1405" i="1"/>
  <c r="H1406" i="1"/>
  <c r="I1406" i="1"/>
  <c r="H1407" i="1"/>
  <c r="I1407" i="1"/>
  <c r="H1408" i="1"/>
  <c r="I1408" i="1"/>
  <c r="H1409" i="1"/>
  <c r="I1409" i="1"/>
  <c r="H1410" i="1"/>
  <c r="I1410" i="1"/>
  <c r="H1411" i="1"/>
  <c r="I1411" i="1"/>
  <c r="H1412" i="1"/>
  <c r="I1412" i="1"/>
  <c r="H1413" i="1"/>
  <c r="I1413" i="1"/>
  <c r="H1414" i="1"/>
  <c r="I1414" i="1"/>
  <c r="H1415" i="1"/>
  <c r="I1415" i="1"/>
  <c r="H1416" i="1"/>
  <c r="I1416" i="1"/>
  <c r="H1417" i="1"/>
  <c r="I1417" i="1"/>
  <c r="H1418" i="1"/>
  <c r="I1418" i="1"/>
  <c r="H1419" i="1"/>
  <c r="I1419" i="1"/>
  <c r="H1420" i="1"/>
  <c r="I1420" i="1"/>
  <c r="H1421" i="1"/>
  <c r="I1421" i="1"/>
  <c r="H1422" i="1"/>
  <c r="I1422" i="1"/>
  <c r="H1423" i="1"/>
  <c r="I1423" i="1"/>
  <c r="H1424" i="1"/>
  <c r="I1424" i="1"/>
  <c r="H1425" i="1"/>
  <c r="I1425" i="1"/>
  <c r="H1426" i="1"/>
  <c r="I1426" i="1"/>
  <c r="H1427" i="1"/>
  <c r="I1427" i="1"/>
  <c r="H1428" i="1"/>
  <c r="I1428" i="1"/>
  <c r="H1429" i="1"/>
  <c r="I1429" i="1"/>
  <c r="H1430" i="1"/>
  <c r="I1430" i="1"/>
  <c r="H1431" i="1"/>
  <c r="I1431" i="1"/>
  <c r="H1432" i="1"/>
  <c r="I1432" i="1"/>
  <c r="H1433" i="1"/>
  <c r="I1433" i="1"/>
  <c r="H1434" i="1"/>
  <c r="I1434" i="1"/>
  <c r="H1435" i="1"/>
  <c r="I1435" i="1"/>
  <c r="H1436" i="1"/>
  <c r="I1436" i="1"/>
  <c r="H1437" i="1"/>
  <c r="I1437" i="1"/>
  <c r="H1438" i="1"/>
  <c r="I1438" i="1"/>
  <c r="H1439" i="1"/>
  <c r="I1439" i="1"/>
  <c r="H1440" i="1"/>
  <c r="I1440" i="1"/>
  <c r="H1441" i="1"/>
  <c r="I1441" i="1"/>
  <c r="H1442" i="1"/>
  <c r="I1442" i="1"/>
  <c r="H1443" i="1"/>
  <c r="I1443" i="1"/>
  <c r="H1444" i="1"/>
  <c r="I1444" i="1"/>
  <c r="H1445" i="1"/>
  <c r="I1445" i="1"/>
  <c r="H1446" i="1"/>
  <c r="I1446" i="1"/>
  <c r="H1447" i="1"/>
  <c r="I1447" i="1"/>
  <c r="H1448" i="1"/>
  <c r="I1448" i="1"/>
  <c r="H1449" i="1"/>
  <c r="I1449" i="1"/>
  <c r="H1450" i="1"/>
  <c r="I1450" i="1"/>
  <c r="H1451" i="1"/>
  <c r="I1451" i="1"/>
  <c r="H1452" i="1"/>
  <c r="I1452" i="1"/>
  <c r="H1453" i="1"/>
  <c r="I1453" i="1"/>
  <c r="H1454" i="1"/>
  <c r="I1454" i="1"/>
  <c r="H1455" i="1"/>
  <c r="I1455" i="1"/>
  <c r="H1456" i="1"/>
  <c r="I1456" i="1"/>
  <c r="H1457" i="1"/>
  <c r="I1457" i="1"/>
  <c r="H1458" i="1"/>
  <c r="I1458" i="1"/>
  <c r="H1459" i="1"/>
  <c r="I1459" i="1"/>
  <c r="H1460" i="1"/>
  <c r="I1460" i="1"/>
  <c r="H1461" i="1"/>
  <c r="I1461" i="1"/>
  <c r="H1462" i="1"/>
  <c r="I1462" i="1"/>
  <c r="H1463" i="1"/>
  <c r="I1463" i="1"/>
  <c r="H1464" i="1"/>
  <c r="I1464" i="1"/>
  <c r="H1465" i="1"/>
  <c r="I1465" i="1"/>
  <c r="H1466" i="1"/>
  <c r="I1466" i="1"/>
  <c r="H1467" i="1"/>
  <c r="I1467" i="1"/>
  <c r="H1468" i="1"/>
  <c r="I1468" i="1"/>
  <c r="H1469" i="1"/>
  <c r="I1469" i="1"/>
  <c r="H1470" i="1"/>
  <c r="I1470" i="1"/>
  <c r="H1471" i="1"/>
  <c r="I1471" i="1"/>
  <c r="H1472" i="1"/>
  <c r="I1472" i="1"/>
  <c r="H1473" i="1"/>
  <c r="I1473" i="1"/>
  <c r="H1474" i="1"/>
  <c r="I1474" i="1"/>
  <c r="H1475" i="1"/>
  <c r="I1475" i="1"/>
  <c r="H1476" i="1"/>
  <c r="I1476" i="1"/>
  <c r="H1477" i="1"/>
  <c r="I1477" i="1"/>
  <c r="H1478" i="1"/>
  <c r="I1478" i="1"/>
  <c r="H1479" i="1"/>
  <c r="I1479" i="1"/>
  <c r="H1480" i="1"/>
  <c r="I1480" i="1"/>
  <c r="H1481" i="1"/>
  <c r="I1481" i="1"/>
  <c r="H1482" i="1"/>
  <c r="I1482" i="1"/>
  <c r="H1483" i="1"/>
  <c r="I1483" i="1"/>
  <c r="H1484" i="1"/>
  <c r="I1484" i="1"/>
  <c r="H1485" i="1"/>
  <c r="I1485" i="1"/>
  <c r="H1486" i="1"/>
  <c r="I1486" i="1"/>
  <c r="H1487" i="1"/>
  <c r="I1487" i="1"/>
  <c r="H1488" i="1"/>
  <c r="I1488" i="1"/>
  <c r="H1489" i="1"/>
  <c r="I1489" i="1"/>
  <c r="H1490" i="1"/>
  <c r="I1490" i="1"/>
  <c r="H1491" i="1"/>
  <c r="I1491" i="1"/>
  <c r="H1492" i="1"/>
  <c r="I1492" i="1"/>
  <c r="H1493" i="1"/>
  <c r="I1493" i="1"/>
  <c r="H1494" i="1"/>
  <c r="I1494" i="1"/>
  <c r="H1495" i="1"/>
  <c r="I1495" i="1"/>
  <c r="H1496" i="1"/>
  <c r="I1496" i="1"/>
  <c r="H1497" i="1"/>
  <c r="I1497" i="1"/>
  <c r="H1498" i="1"/>
  <c r="I1498" i="1"/>
  <c r="H1499" i="1"/>
  <c r="I1499" i="1"/>
  <c r="H1500" i="1"/>
  <c r="I1500" i="1"/>
  <c r="H1501" i="1"/>
  <c r="I1501" i="1"/>
  <c r="H1502" i="1"/>
  <c r="I1502" i="1"/>
  <c r="H1503" i="1"/>
  <c r="I1503" i="1"/>
  <c r="H1504" i="1"/>
  <c r="I1504" i="1"/>
  <c r="H1505" i="1"/>
  <c r="I1505" i="1"/>
  <c r="H1506" i="1"/>
  <c r="I1506" i="1"/>
  <c r="H1507" i="1"/>
  <c r="I1507" i="1"/>
  <c r="H1508" i="1"/>
  <c r="I1508" i="1"/>
  <c r="H1509" i="1"/>
  <c r="I1509" i="1"/>
  <c r="H1510" i="1"/>
  <c r="I1510" i="1"/>
  <c r="H1511" i="1"/>
  <c r="I1511" i="1"/>
  <c r="H1512" i="1"/>
  <c r="I1512" i="1"/>
  <c r="H1513" i="1"/>
  <c r="I1513" i="1"/>
  <c r="H1514" i="1"/>
  <c r="I1514" i="1"/>
  <c r="H1515" i="1"/>
  <c r="I1515" i="1"/>
  <c r="H1516" i="1"/>
  <c r="I1516" i="1"/>
  <c r="H1517" i="1"/>
  <c r="I1517" i="1"/>
  <c r="H1518" i="1"/>
  <c r="I1518" i="1"/>
  <c r="H1519" i="1"/>
  <c r="I1519" i="1"/>
  <c r="H1520" i="1"/>
  <c r="I1520" i="1"/>
  <c r="H1521" i="1"/>
  <c r="I1521" i="1"/>
  <c r="H1522" i="1"/>
  <c r="I1522" i="1"/>
  <c r="H1523" i="1"/>
  <c r="I1523" i="1"/>
  <c r="H1524" i="1"/>
  <c r="I1524" i="1"/>
  <c r="H1525" i="1"/>
  <c r="I1525" i="1"/>
  <c r="H1526" i="1"/>
  <c r="I1526" i="1"/>
  <c r="H1527" i="1"/>
  <c r="I1527" i="1"/>
  <c r="H1528" i="1"/>
  <c r="I1528" i="1"/>
  <c r="H1529" i="1"/>
  <c r="I1529" i="1"/>
  <c r="H1530" i="1"/>
  <c r="I1530" i="1"/>
  <c r="H1531" i="1"/>
  <c r="I1531" i="1"/>
  <c r="H1532" i="1"/>
  <c r="I1532" i="1"/>
  <c r="H1533" i="1"/>
  <c r="I1533" i="1"/>
  <c r="H1534" i="1"/>
  <c r="I1534" i="1"/>
  <c r="H1535" i="1"/>
  <c r="I1535" i="1"/>
  <c r="H1536" i="1"/>
  <c r="I1536" i="1"/>
  <c r="H1537" i="1"/>
  <c r="I1537" i="1"/>
  <c r="H1538" i="1"/>
  <c r="I1538" i="1"/>
  <c r="H1539" i="1"/>
  <c r="I1539" i="1"/>
  <c r="H1540" i="1"/>
  <c r="I1540" i="1"/>
  <c r="H1541" i="1"/>
  <c r="I1541" i="1"/>
  <c r="H1542" i="1"/>
  <c r="I1542" i="1"/>
  <c r="H1543" i="1"/>
  <c r="I1543" i="1"/>
  <c r="H1544" i="1"/>
  <c r="I1544" i="1"/>
  <c r="H1545" i="1"/>
  <c r="I1545" i="1"/>
  <c r="H1546" i="1"/>
  <c r="I1546" i="1"/>
  <c r="H1547" i="1"/>
  <c r="I1547" i="1"/>
  <c r="H1548" i="1"/>
  <c r="I1548" i="1"/>
  <c r="H1549" i="1"/>
  <c r="I1549" i="1"/>
  <c r="H1550" i="1"/>
  <c r="I1550" i="1"/>
  <c r="H1551" i="1"/>
  <c r="I1551" i="1"/>
  <c r="H1552" i="1"/>
  <c r="I1552" i="1"/>
  <c r="H1553" i="1"/>
  <c r="I1553" i="1"/>
  <c r="H1554" i="1"/>
  <c r="I1554" i="1"/>
  <c r="H1555" i="1"/>
  <c r="I1555" i="1"/>
  <c r="H1556" i="1"/>
  <c r="I1556" i="1"/>
  <c r="H1557" i="1"/>
  <c r="I1557" i="1"/>
  <c r="H1558" i="1"/>
  <c r="I1558" i="1"/>
  <c r="H1559" i="1"/>
  <c r="I1559" i="1"/>
  <c r="H1560" i="1"/>
  <c r="I1560" i="1"/>
  <c r="H1561" i="1"/>
  <c r="I1561" i="1"/>
  <c r="H1562" i="1"/>
  <c r="I1562" i="1"/>
  <c r="H1563" i="1"/>
  <c r="I1563" i="1"/>
  <c r="H1564" i="1"/>
  <c r="I1564" i="1"/>
  <c r="H1565" i="1"/>
  <c r="I1565" i="1"/>
  <c r="H1566" i="1"/>
  <c r="I1566" i="1"/>
  <c r="H1567" i="1"/>
  <c r="I1567" i="1"/>
  <c r="H1568" i="1"/>
  <c r="I1568" i="1"/>
  <c r="H1569" i="1"/>
  <c r="I1569" i="1"/>
  <c r="H1570" i="1"/>
  <c r="I1570" i="1"/>
  <c r="H1571" i="1"/>
  <c r="I1571" i="1"/>
  <c r="H1572" i="1"/>
  <c r="I1572" i="1"/>
  <c r="H1573" i="1"/>
  <c r="I1573" i="1"/>
  <c r="H1574" i="1"/>
  <c r="I1574" i="1"/>
  <c r="H1575" i="1"/>
  <c r="I1575" i="1"/>
  <c r="H1576" i="1"/>
  <c r="I1576" i="1"/>
  <c r="H1577" i="1"/>
  <c r="I1577" i="1"/>
  <c r="H1578" i="1"/>
  <c r="I1578" i="1"/>
  <c r="H1579" i="1"/>
  <c r="I1579" i="1"/>
  <c r="H1580" i="1"/>
  <c r="I1580" i="1"/>
  <c r="H1581" i="1"/>
  <c r="I1581" i="1"/>
  <c r="H1582" i="1"/>
  <c r="I1582" i="1"/>
  <c r="H1583" i="1"/>
  <c r="I1583" i="1"/>
  <c r="H1584" i="1"/>
  <c r="I1584" i="1"/>
  <c r="H1585" i="1"/>
  <c r="I1585" i="1"/>
  <c r="H1586" i="1"/>
  <c r="I1586" i="1"/>
  <c r="H1587" i="1"/>
  <c r="I1587" i="1"/>
  <c r="H1588" i="1"/>
  <c r="I1588" i="1"/>
  <c r="H1589" i="1"/>
  <c r="I1589" i="1"/>
  <c r="H1590" i="1"/>
  <c r="I1590" i="1"/>
  <c r="H1591" i="1"/>
  <c r="I1591" i="1"/>
  <c r="H1592" i="1"/>
  <c r="I1592" i="1"/>
  <c r="H1593" i="1"/>
  <c r="I1593" i="1"/>
  <c r="H1594" i="1"/>
  <c r="I1594" i="1"/>
  <c r="H1595" i="1"/>
  <c r="I1595" i="1"/>
  <c r="H1596" i="1"/>
  <c r="I1596" i="1"/>
  <c r="H1597" i="1"/>
  <c r="I1597" i="1"/>
  <c r="H1598" i="1"/>
  <c r="I1598" i="1"/>
  <c r="H1599" i="1"/>
  <c r="I1599" i="1"/>
  <c r="H1600" i="1"/>
  <c r="I1600" i="1"/>
  <c r="H1601" i="1"/>
  <c r="I1601" i="1"/>
  <c r="H1602" i="1"/>
  <c r="I1602" i="1"/>
  <c r="H1603" i="1"/>
  <c r="I1603" i="1"/>
  <c r="H1604" i="1"/>
  <c r="I1604" i="1"/>
  <c r="H1605" i="1"/>
  <c r="I1605" i="1"/>
  <c r="H1606" i="1"/>
  <c r="I1606" i="1"/>
  <c r="H1607" i="1"/>
  <c r="I1607" i="1"/>
  <c r="H1608" i="1"/>
  <c r="I1608" i="1"/>
  <c r="H1609" i="1"/>
  <c r="I1609" i="1"/>
  <c r="H1610" i="1"/>
  <c r="I1610" i="1"/>
  <c r="H1611" i="1"/>
  <c r="I1611" i="1"/>
  <c r="H1612" i="1"/>
  <c r="I1612" i="1"/>
  <c r="H1613" i="1"/>
  <c r="I1613" i="1"/>
  <c r="H1614" i="1"/>
  <c r="I1614" i="1"/>
  <c r="H1615" i="1"/>
  <c r="I1615" i="1"/>
  <c r="H1616" i="1"/>
  <c r="I1616" i="1"/>
  <c r="H1617" i="1"/>
  <c r="I1617" i="1"/>
  <c r="H1618" i="1"/>
  <c r="I1618" i="1"/>
  <c r="H1619" i="1"/>
  <c r="I1619" i="1"/>
  <c r="H1620" i="1"/>
  <c r="I1620" i="1"/>
  <c r="H1621" i="1"/>
  <c r="I1621" i="1"/>
  <c r="H1622" i="1"/>
  <c r="I1622" i="1"/>
  <c r="H1623" i="1"/>
  <c r="I1623" i="1"/>
  <c r="H1624" i="1"/>
  <c r="I1624" i="1"/>
  <c r="H1625" i="1"/>
  <c r="I1625" i="1"/>
  <c r="H1626" i="1"/>
  <c r="I1626" i="1"/>
  <c r="H1627" i="1"/>
  <c r="I1627" i="1"/>
  <c r="H1628" i="1"/>
  <c r="I1628" i="1"/>
  <c r="H1629" i="1"/>
  <c r="I1629" i="1"/>
  <c r="H1630" i="1"/>
  <c r="I1630" i="1"/>
  <c r="H1631" i="1"/>
  <c r="I1631" i="1"/>
  <c r="H1632" i="1"/>
  <c r="I1632" i="1"/>
  <c r="H1633" i="1"/>
  <c r="I1633" i="1"/>
  <c r="H1634" i="1"/>
  <c r="I1634" i="1"/>
  <c r="H1635" i="1"/>
  <c r="I1635" i="1"/>
  <c r="H1636" i="1"/>
  <c r="I1636" i="1"/>
  <c r="H1637" i="1"/>
  <c r="I1637" i="1"/>
  <c r="H1638" i="1"/>
  <c r="I1638" i="1"/>
  <c r="H1639" i="1"/>
  <c r="I1639" i="1"/>
  <c r="H1640" i="1"/>
  <c r="I1640" i="1"/>
  <c r="H1641" i="1"/>
  <c r="I1641" i="1"/>
  <c r="H1642" i="1"/>
  <c r="I1642" i="1"/>
  <c r="H1643" i="1"/>
  <c r="I1643" i="1"/>
  <c r="H1644" i="1"/>
  <c r="I1644" i="1"/>
  <c r="H1645" i="1"/>
  <c r="I1645" i="1"/>
  <c r="H1646" i="1"/>
  <c r="I1646" i="1"/>
  <c r="H1647" i="1"/>
  <c r="I1647" i="1"/>
  <c r="H1648" i="1"/>
  <c r="I1648" i="1"/>
  <c r="H1649" i="1"/>
  <c r="I1649" i="1"/>
  <c r="H1650" i="1"/>
  <c r="I1650" i="1"/>
  <c r="H1651" i="1"/>
  <c r="I1651" i="1"/>
  <c r="H1652" i="1"/>
  <c r="I1652" i="1"/>
  <c r="H1653" i="1"/>
  <c r="I1653" i="1"/>
  <c r="H1654" i="1"/>
  <c r="I1654" i="1"/>
  <c r="H1655" i="1"/>
  <c r="I1655" i="1"/>
  <c r="H1656" i="1"/>
  <c r="I1656" i="1"/>
  <c r="H1657" i="1"/>
  <c r="I1657" i="1"/>
  <c r="H1658" i="1"/>
  <c r="I1658" i="1"/>
  <c r="H1659" i="1"/>
  <c r="I1659" i="1"/>
  <c r="H1660" i="1"/>
  <c r="I1660" i="1"/>
  <c r="H1661" i="1"/>
  <c r="I1661" i="1"/>
  <c r="H1662" i="1"/>
  <c r="I1662" i="1"/>
  <c r="H1663" i="1"/>
  <c r="I1663" i="1"/>
  <c r="H1664" i="1"/>
  <c r="I1664" i="1"/>
  <c r="H1665" i="1"/>
  <c r="I1665" i="1"/>
  <c r="H1666" i="1"/>
  <c r="I1666" i="1"/>
  <c r="H1667" i="1"/>
  <c r="I1667" i="1"/>
  <c r="H1668" i="1"/>
  <c r="I1668" i="1"/>
  <c r="H1669" i="1"/>
  <c r="I1669" i="1"/>
  <c r="H1670" i="1"/>
  <c r="I1670" i="1"/>
  <c r="H1671" i="1"/>
  <c r="I1671" i="1"/>
  <c r="H1672" i="1"/>
  <c r="I1672" i="1"/>
  <c r="H1673" i="1"/>
  <c r="I1673" i="1"/>
  <c r="H1674" i="1"/>
  <c r="I1674" i="1"/>
  <c r="H1675" i="1"/>
  <c r="I1675" i="1"/>
  <c r="H1676" i="1"/>
  <c r="I1676" i="1"/>
  <c r="H1677" i="1"/>
  <c r="I1677" i="1"/>
  <c r="H1678" i="1"/>
  <c r="I1678" i="1"/>
  <c r="H1679" i="1"/>
  <c r="I1679" i="1"/>
  <c r="H1680" i="1"/>
  <c r="I1680" i="1"/>
  <c r="H1681" i="1"/>
  <c r="I1681" i="1"/>
  <c r="H1682" i="1"/>
  <c r="I1682" i="1"/>
  <c r="H1683" i="1"/>
  <c r="I1683" i="1"/>
  <c r="H1684" i="1"/>
  <c r="I1684" i="1"/>
  <c r="H1685" i="1"/>
  <c r="I1685" i="1"/>
  <c r="H1686" i="1"/>
  <c r="I1686" i="1"/>
  <c r="H1687" i="1"/>
  <c r="I1687" i="1"/>
  <c r="H1688" i="1"/>
  <c r="I1688" i="1"/>
  <c r="H1689" i="1"/>
  <c r="I1689" i="1"/>
  <c r="H1690" i="1"/>
  <c r="I1690" i="1"/>
  <c r="H1691" i="1"/>
  <c r="I1691" i="1"/>
  <c r="H1692" i="1"/>
  <c r="I1692" i="1"/>
  <c r="H1693" i="1"/>
  <c r="I1693" i="1"/>
  <c r="H1694" i="1"/>
  <c r="I1694" i="1"/>
  <c r="H1695" i="1"/>
  <c r="I1695" i="1"/>
  <c r="H1696" i="1"/>
  <c r="I1696" i="1"/>
  <c r="H1697" i="1"/>
  <c r="I1697" i="1"/>
  <c r="H1698" i="1"/>
  <c r="I1698" i="1"/>
  <c r="H1699" i="1"/>
  <c r="I1699" i="1"/>
  <c r="H1700" i="1"/>
  <c r="I1700" i="1"/>
  <c r="H1701" i="1"/>
  <c r="I1701" i="1"/>
  <c r="H1702" i="1"/>
  <c r="I1702" i="1"/>
  <c r="H1703" i="1"/>
  <c r="I1703" i="1"/>
  <c r="H1704" i="1"/>
  <c r="I1704" i="1"/>
  <c r="H1705" i="1"/>
  <c r="I1705" i="1"/>
  <c r="H1706" i="1"/>
  <c r="I1706" i="1"/>
  <c r="H1707" i="1"/>
  <c r="I1707" i="1"/>
  <c r="H1708" i="1"/>
  <c r="I1708" i="1"/>
  <c r="H1709" i="1"/>
  <c r="I1709" i="1"/>
  <c r="H1710" i="1"/>
  <c r="I1710" i="1"/>
  <c r="H1711" i="1"/>
  <c r="I1711" i="1"/>
  <c r="H1712" i="1"/>
  <c r="I1712" i="1"/>
  <c r="H1713" i="1"/>
  <c r="I1713" i="1"/>
  <c r="H1714" i="1"/>
  <c r="I1714" i="1"/>
  <c r="H1715" i="1"/>
  <c r="I1715" i="1"/>
  <c r="H1716" i="1"/>
  <c r="I1716" i="1"/>
  <c r="H1717" i="1"/>
  <c r="I1717" i="1"/>
  <c r="H1718" i="1"/>
  <c r="I1718" i="1"/>
  <c r="H1719" i="1"/>
  <c r="I1719" i="1"/>
  <c r="H1720" i="1"/>
  <c r="I1720" i="1"/>
  <c r="H1721" i="1"/>
  <c r="I1721" i="1"/>
  <c r="H1722" i="1"/>
  <c r="I1722" i="1"/>
  <c r="H1723" i="1"/>
  <c r="I1723" i="1"/>
  <c r="H1724" i="1"/>
  <c r="I1724" i="1"/>
  <c r="H1725" i="1"/>
  <c r="I1725" i="1"/>
  <c r="H1726" i="1"/>
  <c r="I1726" i="1"/>
  <c r="H1727" i="1"/>
  <c r="I1727" i="1"/>
  <c r="H1728" i="1"/>
  <c r="I1728" i="1"/>
  <c r="H1729" i="1"/>
  <c r="I1729" i="1"/>
  <c r="H1730" i="1"/>
  <c r="I1730" i="1"/>
  <c r="H1731" i="1"/>
  <c r="I1731" i="1"/>
  <c r="H1732" i="1"/>
  <c r="I1732" i="1"/>
  <c r="H1733" i="1"/>
  <c r="I1733" i="1"/>
  <c r="H1734" i="1"/>
  <c r="I1734" i="1"/>
  <c r="H1735" i="1"/>
  <c r="I1735" i="1"/>
  <c r="H1736" i="1"/>
  <c r="I1736" i="1"/>
  <c r="H1737" i="1"/>
  <c r="I1737" i="1"/>
  <c r="H1738" i="1"/>
  <c r="I1738" i="1"/>
  <c r="H1739" i="1"/>
  <c r="I1739" i="1"/>
  <c r="H1740" i="1"/>
  <c r="I1740" i="1"/>
  <c r="H1741" i="1"/>
  <c r="I1741" i="1"/>
  <c r="H1742" i="1"/>
  <c r="I1742" i="1"/>
  <c r="H1743" i="1"/>
  <c r="I1743" i="1"/>
  <c r="H1744" i="1"/>
  <c r="I1744" i="1"/>
  <c r="H1745" i="1"/>
  <c r="I1745" i="1"/>
  <c r="H1746" i="1"/>
  <c r="I1746" i="1"/>
  <c r="H1747" i="1"/>
  <c r="I1747" i="1"/>
  <c r="H1748" i="1"/>
  <c r="I1748" i="1"/>
  <c r="H1749" i="1"/>
  <c r="I1749" i="1"/>
  <c r="H1750" i="1"/>
  <c r="I1750" i="1"/>
  <c r="H1751" i="1"/>
  <c r="I1751" i="1"/>
  <c r="H1752" i="1"/>
  <c r="I1752" i="1"/>
  <c r="H1753" i="1"/>
  <c r="I1753" i="1"/>
  <c r="H1754" i="1"/>
  <c r="I1754" i="1"/>
  <c r="H1755" i="1"/>
  <c r="I1755" i="1"/>
  <c r="H1756" i="1"/>
  <c r="I1756" i="1"/>
  <c r="H1757" i="1"/>
  <c r="I1757" i="1"/>
  <c r="H1758" i="1"/>
  <c r="I1758" i="1"/>
  <c r="H1759" i="1"/>
  <c r="I1759" i="1"/>
  <c r="H1760" i="1"/>
  <c r="I1760" i="1"/>
  <c r="H1761" i="1"/>
  <c r="I1761" i="1"/>
  <c r="H1762" i="1"/>
  <c r="I1762" i="1"/>
  <c r="H1763" i="1"/>
  <c r="I1763" i="1"/>
  <c r="H1764" i="1"/>
  <c r="I1764" i="1"/>
  <c r="H1765" i="1"/>
  <c r="I1765" i="1"/>
  <c r="H1766" i="1"/>
  <c r="I1766" i="1"/>
  <c r="H1767" i="1"/>
  <c r="I1767" i="1"/>
  <c r="H1768" i="1"/>
  <c r="I1768" i="1"/>
  <c r="H1769" i="1"/>
  <c r="I1769" i="1"/>
  <c r="H1770" i="1"/>
  <c r="I1770" i="1"/>
  <c r="H1771" i="1"/>
  <c r="I1771" i="1"/>
  <c r="H1772" i="1"/>
  <c r="I1772" i="1"/>
  <c r="H1773" i="1"/>
  <c r="I1773" i="1"/>
  <c r="H1774" i="1"/>
  <c r="I1774" i="1"/>
  <c r="H1775" i="1"/>
  <c r="I1775" i="1"/>
  <c r="H1776" i="1"/>
  <c r="I1776" i="1"/>
  <c r="H1777" i="1"/>
  <c r="I1777" i="1"/>
  <c r="H1778" i="1"/>
  <c r="I1778" i="1"/>
  <c r="H1779" i="1"/>
  <c r="I1779" i="1"/>
  <c r="H1780" i="1"/>
  <c r="I1780" i="1"/>
  <c r="H1781" i="1"/>
  <c r="I1781" i="1"/>
  <c r="H1782" i="1"/>
  <c r="I1782" i="1"/>
  <c r="H1783" i="1"/>
  <c r="I1783" i="1"/>
  <c r="H1784" i="1"/>
  <c r="I1784" i="1"/>
  <c r="H1785" i="1"/>
  <c r="I1785" i="1"/>
  <c r="H1786" i="1"/>
  <c r="I1786" i="1"/>
  <c r="H1787" i="1"/>
  <c r="I1787" i="1"/>
  <c r="H1788" i="1"/>
  <c r="I1788" i="1"/>
  <c r="H1789" i="1"/>
  <c r="I1789" i="1"/>
  <c r="H1790" i="1"/>
  <c r="I1790" i="1"/>
  <c r="H1791" i="1"/>
  <c r="I1791" i="1"/>
  <c r="H1792" i="1"/>
  <c r="I1792" i="1"/>
  <c r="H1793" i="1"/>
  <c r="I1793" i="1"/>
  <c r="H1794" i="1"/>
  <c r="I1794" i="1"/>
  <c r="H1795" i="1"/>
  <c r="I1795" i="1"/>
  <c r="H1796" i="1"/>
  <c r="I1796" i="1"/>
  <c r="H1797" i="1"/>
  <c r="I1797" i="1"/>
  <c r="H1798" i="1"/>
  <c r="I1798" i="1"/>
  <c r="H1799" i="1"/>
  <c r="I1799" i="1"/>
  <c r="H1800" i="1"/>
  <c r="I1800" i="1"/>
  <c r="H1801" i="1"/>
  <c r="I1801" i="1"/>
  <c r="H1802" i="1"/>
  <c r="I1802" i="1"/>
  <c r="H1803" i="1"/>
  <c r="I1803" i="1"/>
  <c r="H1804" i="1"/>
  <c r="I1804" i="1"/>
  <c r="H1805" i="1"/>
  <c r="I1805" i="1"/>
  <c r="H1806" i="1"/>
  <c r="I1806" i="1"/>
  <c r="H1807" i="1"/>
  <c r="I1807" i="1"/>
  <c r="H1808" i="1"/>
  <c r="I1808" i="1"/>
  <c r="H1809" i="1"/>
  <c r="I1809" i="1"/>
  <c r="H1810" i="1"/>
  <c r="I1810" i="1"/>
  <c r="H1811" i="1"/>
  <c r="I1811" i="1"/>
  <c r="H1812" i="1"/>
  <c r="I1812" i="1"/>
  <c r="H1813" i="1"/>
  <c r="I1813" i="1"/>
  <c r="H1814" i="1"/>
  <c r="I1814" i="1"/>
  <c r="H1815" i="1"/>
  <c r="I1815" i="1"/>
  <c r="H1816" i="1"/>
  <c r="I1816" i="1"/>
  <c r="H1817" i="1"/>
  <c r="I1817" i="1"/>
  <c r="H1818" i="1"/>
  <c r="I1818" i="1"/>
  <c r="H1819" i="1"/>
  <c r="I1819" i="1"/>
  <c r="H1820" i="1"/>
  <c r="I1820" i="1"/>
  <c r="H1821" i="1"/>
  <c r="I1821" i="1"/>
  <c r="H1822" i="1"/>
  <c r="I1822" i="1"/>
  <c r="H1823" i="1"/>
  <c r="I1823" i="1"/>
  <c r="H1824" i="1"/>
  <c r="I1824" i="1"/>
  <c r="H1825" i="1"/>
  <c r="I1825" i="1"/>
  <c r="H1826" i="1"/>
  <c r="I1826" i="1"/>
  <c r="H1827" i="1"/>
  <c r="I1827" i="1"/>
  <c r="H1828" i="1"/>
  <c r="I1828" i="1"/>
  <c r="H1829" i="1"/>
  <c r="I1829" i="1"/>
  <c r="H1830" i="1"/>
  <c r="I1830" i="1"/>
  <c r="H1831" i="1"/>
  <c r="I1831" i="1"/>
  <c r="H1832" i="1"/>
  <c r="I1832" i="1"/>
  <c r="H1833" i="1"/>
  <c r="I1833" i="1"/>
  <c r="H1834" i="1"/>
  <c r="I1834" i="1"/>
  <c r="H1835" i="1"/>
  <c r="I1835" i="1"/>
  <c r="H1836" i="1"/>
  <c r="I1836" i="1"/>
  <c r="H1837" i="1"/>
  <c r="I1837" i="1"/>
  <c r="H1838" i="1"/>
  <c r="I1838" i="1"/>
  <c r="H1839" i="1"/>
  <c r="I1839" i="1"/>
  <c r="H1840" i="1"/>
  <c r="I1840" i="1"/>
  <c r="H1841" i="1"/>
  <c r="I1841" i="1"/>
  <c r="H1842" i="1"/>
  <c r="I1842" i="1"/>
  <c r="H1843" i="1"/>
  <c r="I1843" i="1"/>
  <c r="H1844" i="1"/>
  <c r="I1844" i="1"/>
  <c r="H1845" i="1"/>
  <c r="I1845" i="1"/>
  <c r="H1846" i="1"/>
  <c r="I1846" i="1"/>
  <c r="H1847" i="1"/>
  <c r="I1847" i="1"/>
  <c r="H1848" i="1"/>
  <c r="I1848" i="1"/>
  <c r="H1849" i="1"/>
  <c r="I1849" i="1"/>
  <c r="H1850" i="1"/>
  <c r="I1850" i="1"/>
  <c r="H1851" i="1"/>
  <c r="I1851" i="1"/>
  <c r="H1852" i="1"/>
  <c r="I1852" i="1"/>
  <c r="H1853" i="1"/>
  <c r="I1853" i="1"/>
  <c r="H1854" i="1"/>
  <c r="I1854" i="1"/>
  <c r="H1855" i="1"/>
  <c r="I1855" i="1"/>
  <c r="H1856" i="1"/>
  <c r="I1856" i="1"/>
  <c r="H1857" i="1"/>
  <c r="I1857" i="1"/>
  <c r="H1858" i="1"/>
  <c r="I1858" i="1"/>
  <c r="H1859" i="1"/>
  <c r="I1859" i="1"/>
  <c r="H1860" i="1"/>
  <c r="I1860" i="1"/>
  <c r="H1861" i="1"/>
  <c r="I1861" i="1"/>
  <c r="H1862" i="1"/>
  <c r="I1862" i="1"/>
  <c r="H1863" i="1"/>
  <c r="I1863" i="1"/>
  <c r="H1864" i="1"/>
  <c r="I1864" i="1"/>
  <c r="H1865" i="1"/>
  <c r="I1865" i="1"/>
  <c r="H1866" i="1"/>
  <c r="I1866" i="1"/>
  <c r="H1867" i="1"/>
  <c r="I1867" i="1"/>
  <c r="H1868" i="1"/>
  <c r="I1868" i="1"/>
  <c r="H1869" i="1"/>
  <c r="I1869" i="1"/>
  <c r="H1870" i="1"/>
  <c r="I1870" i="1"/>
  <c r="H1871" i="1"/>
  <c r="I1871" i="1"/>
  <c r="H1872" i="1"/>
  <c r="I1872" i="1"/>
  <c r="H1873" i="1"/>
  <c r="I1873" i="1"/>
  <c r="H1874" i="1"/>
  <c r="I1874" i="1"/>
  <c r="H1875" i="1"/>
  <c r="I1875" i="1"/>
  <c r="H1876" i="1"/>
  <c r="I1876" i="1"/>
  <c r="H1877" i="1"/>
  <c r="I1877" i="1"/>
  <c r="H1878" i="1"/>
  <c r="I1878" i="1"/>
  <c r="H1879" i="1"/>
  <c r="I1879" i="1"/>
  <c r="H1880" i="1"/>
  <c r="I1880" i="1"/>
  <c r="H1881" i="1"/>
  <c r="I1881" i="1"/>
  <c r="H1882" i="1"/>
  <c r="I1882" i="1"/>
  <c r="H1883" i="1"/>
  <c r="I1883" i="1"/>
  <c r="H1884" i="1"/>
  <c r="I1884" i="1"/>
  <c r="H1885" i="1"/>
  <c r="I1885" i="1"/>
  <c r="H1886" i="1"/>
  <c r="I1886" i="1"/>
  <c r="H1887" i="1"/>
  <c r="I1887" i="1"/>
  <c r="H1888" i="1"/>
  <c r="I1888" i="1"/>
  <c r="H1889" i="1"/>
  <c r="I1889" i="1"/>
  <c r="H1890" i="1"/>
  <c r="I1890" i="1"/>
  <c r="H1891" i="1"/>
  <c r="I1891" i="1"/>
  <c r="H1892" i="1"/>
  <c r="I1892" i="1"/>
  <c r="H1893" i="1"/>
  <c r="I1893" i="1"/>
  <c r="H1894" i="1"/>
  <c r="I1894" i="1"/>
  <c r="H1895" i="1"/>
  <c r="I1895" i="1"/>
  <c r="H1896" i="1"/>
  <c r="I1896" i="1"/>
  <c r="H1897" i="1"/>
  <c r="I1897" i="1"/>
  <c r="H1898" i="1"/>
  <c r="I1898" i="1"/>
  <c r="H1899" i="1"/>
  <c r="I1899" i="1"/>
  <c r="H1900" i="1"/>
  <c r="I1900" i="1"/>
  <c r="H1901" i="1"/>
  <c r="I1901" i="1"/>
  <c r="H1902" i="1"/>
  <c r="I1902" i="1"/>
  <c r="H1903" i="1"/>
  <c r="I1903" i="1"/>
  <c r="H1904" i="1"/>
  <c r="I1904" i="1"/>
  <c r="H1905" i="1"/>
  <c r="I1905" i="1"/>
  <c r="H1906" i="1"/>
  <c r="I1906" i="1"/>
  <c r="H1907" i="1"/>
  <c r="I1907" i="1"/>
  <c r="H1908" i="1"/>
  <c r="I1908" i="1"/>
  <c r="H1909" i="1"/>
  <c r="I1909" i="1"/>
  <c r="H1910" i="1"/>
  <c r="I1910" i="1"/>
  <c r="H1911" i="1"/>
  <c r="I1911" i="1"/>
  <c r="H1912" i="1"/>
  <c r="I1912" i="1"/>
  <c r="H1913" i="1"/>
  <c r="I1913" i="1"/>
  <c r="H1914" i="1"/>
  <c r="I1914" i="1"/>
  <c r="H1915" i="1"/>
  <c r="I1915" i="1"/>
  <c r="H1916" i="1"/>
  <c r="I1916" i="1"/>
  <c r="H1917" i="1"/>
  <c r="I1917" i="1"/>
  <c r="H1918" i="1"/>
  <c r="I1918" i="1"/>
  <c r="H1919" i="1"/>
  <c r="I1919" i="1"/>
  <c r="H1920" i="1"/>
  <c r="I1920" i="1"/>
  <c r="H1921" i="1"/>
  <c r="I1921" i="1"/>
  <c r="H1922" i="1"/>
  <c r="I1922" i="1"/>
  <c r="H1923" i="1"/>
  <c r="I1923" i="1"/>
  <c r="H1924" i="1"/>
  <c r="I1924" i="1"/>
  <c r="H1925" i="1"/>
  <c r="I1925" i="1"/>
  <c r="H1926" i="1"/>
  <c r="I1926" i="1"/>
  <c r="H1927" i="1"/>
  <c r="I1927" i="1"/>
  <c r="H1928" i="1"/>
  <c r="I1928" i="1"/>
  <c r="H1929" i="1"/>
  <c r="I1929" i="1"/>
  <c r="H1930" i="1"/>
  <c r="I1930" i="1"/>
  <c r="H1931" i="1"/>
  <c r="I1931" i="1"/>
  <c r="H1932" i="1"/>
  <c r="I1932" i="1"/>
  <c r="H1933" i="1"/>
  <c r="I1933" i="1"/>
  <c r="H1934" i="1"/>
  <c r="I1934" i="1"/>
  <c r="H1935" i="1"/>
  <c r="I1935" i="1"/>
  <c r="H1936" i="1"/>
  <c r="I1936" i="1"/>
  <c r="H1937" i="1"/>
  <c r="I1937" i="1"/>
  <c r="H1938" i="1"/>
  <c r="I1938" i="1"/>
  <c r="H1939" i="1"/>
  <c r="I1939" i="1"/>
  <c r="H1940" i="1"/>
  <c r="I1940" i="1"/>
  <c r="H1941" i="1"/>
  <c r="I1941" i="1"/>
  <c r="H1942" i="1"/>
  <c r="I1942" i="1"/>
  <c r="H1943" i="1"/>
  <c r="I1943" i="1"/>
  <c r="H1944" i="1"/>
  <c r="I1944" i="1"/>
  <c r="H1945" i="1"/>
  <c r="I1945" i="1"/>
  <c r="H1946" i="1"/>
  <c r="I1946" i="1"/>
  <c r="H1947" i="1"/>
  <c r="I1947" i="1"/>
  <c r="H1948" i="1"/>
  <c r="I1948" i="1"/>
  <c r="H1949" i="1"/>
  <c r="I1949" i="1"/>
  <c r="H1950" i="1"/>
  <c r="I1950" i="1"/>
  <c r="H1951" i="1"/>
  <c r="I1951" i="1"/>
  <c r="H1952" i="1"/>
  <c r="I1952" i="1"/>
  <c r="H1953" i="1"/>
  <c r="I1953" i="1"/>
  <c r="H1954" i="1"/>
  <c r="I1954" i="1"/>
  <c r="H1955" i="1"/>
  <c r="I1955" i="1"/>
  <c r="H1956" i="1"/>
  <c r="I1956" i="1"/>
  <c r="H1957" i="1"/>
  <c r="I1957" i="1"/>
  <c r="H1958" i="1"/>
  <c r="I1958" i="1"/>
  <c r="H1959" i="1"/>
  <c r="I1959" i="1"/>
  <c r="H1960" i="1"/>
  <c r="I1960" i="1"/>
  <c r="H1961" i="1"/>
  <c r="I1961" i="1"/>
  <c r="H1962" i="1"/>
  <c r="I1962" i="1"/>
  <c r="H1963" i="1"/>
  <c r="I1963" i="1"/>
  <c r="H1964" i="1"/>
  <c r="I1964" i="1"/>
  <c r="H1965" i="1"/>
  <c r="I1965" i="1"/>
  <c r="H1966" i="1"/>
  <c r="I1966" i="1"/>
  <c r="H1967" i="1"/>
  <c r="I1967" i="1"/>
  <c r="H1968" i="1"/>
  <c r="I1968" i="1"/>
  <c r="H1969" i="1"/>
  <c r="I1969" i="1"/>
  <c r="H1970" i="1"/>
  <c r="I1970" i="1"/>
  <c r="H1971" i="1"/>
  <c r="I1971" i="1"/>
  <c r="H1972" i="1"/>
  <c r="I1972" i="1"/>
  <c r="H1973" i="1"/>
  <c r="I1973" i="1"/>
  <c r="H1974" i="1"/>
  <c r="I1974" i="1"/>
  <c r="H1975" i="1"/>
  <c r="I1975" i="1"/>
  <c r="H1976" i="1"/>
  <c r="I1976" i="1"/>
  <c r="H1977" i="1"/>
  <c r="I1977" i="1"/>
  <c r="H1978" i="1"/>
  <c r="I1978" i="1"/>
  <c r="H1979" i="1"/>
  <c r="I1979" i="1"/>
  <c r="H1980" i="1"/>
  <c r="I1980" i="1"/>
  <c r="H1981" i="1"/>
  <c r="I1981" i="1"/>
  <c r="H1982" i="1"/>
  <c r="I1982" i="1"/>
  <c r="H1983" i="1"/>
  <c r="I1983" i="1"/>
  <c r="H1984" i="1"/>
  <c r="I1984" i="1"/>
  <c r="H1985" i="1"/>
  <c r="I1985" i="1"/>
  <c r="H1986" i="1"/>
  <c r="I1986" i="1"/>
  <c r="H1987" i="1"/>
  <c r="I1987" i="1"/>
  <c r="H1988" i="1"/>
  <c r="I1988" i="1"/>
  <c r="H1989" i="1"/>
  <c r="I1989" i="1"/>
  <c r="H1990" i="1"/>
  <c r="I1990" i="1"/>
  <c r="H1991" i="1"/>
  <c r="I1991" i="1"/>
  <c r="H1992" i="1"/>
  <c r="I1992" i="1"/>
  <c r="H1993" i="1"/>
  <c r="I1993" i="1"/>
  <c r="H1994" i="1"/>
  <c r="I1994" i="1"/>
  <c r="H1995" i="1"/>
  <c r="I1995" i="1"/>
  <c r="H1996" i="1"/>
  <c r="I1996" i="1"/>
  <c r="H1997" i="1"/>
  <c r="I1997" i="1"/>
  <c r="H1998" i="1"/>
  <c r="I1998" i="1"/>
  <c r="H1999" i="1"/>
  <c r="I1999" i="1"/>
  <c r="H2000" i="1"/>
  <c r="I2000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" i="1"/>
  <c r="J16" i="13" l="1"/>
  <c r="J16" i="12"/>
  <c r="R31" i="6" l="1"/>
  <c r="S31" i="6"/>
  <c r="T31" i="6"/>
  <c r="U31" i="6"/>
  <c r="V31" i="6"/>
  <c r="W31" i="6"/>
  <c r="X31" i="6"/>
  <c r="Y31" i="6"/>
  <c r="Z31" i="6"/>
  <c r="AA31" i="6"/>
  <c r="AB31" i="6"/>
  <c r="R32" i="6"/>
  <c r="S32" i="6"/>
  <c r="T32" i="6"/>
  <c r="U32" i="6"/>
  <c r="V32" i="6"/>
  <c r="W32" i="6"/>
  <c r="X32" i="6"/>
  <c r="Y32" i="6"/>
  <c r="Z32" i="6"/>
  <c r="AA32" i="6"/>
  <c r="AB32" i="6"/>
  <c r="Q32" i="6"/>
  <c r="R50" i="6"/>
  <c r="S50" i="6"/>
  <c r="T50" i="6"/>
  <c r="U50" i="6"/>
  <c r="V50" i="6"/>
  <c r="W50" i="6"/>
  <c r="X50" i="6"/>
  <c r="Y50" i="6"/>
  <c r="Z50" i="6"/>
  <c r="AA50" i="6"/>
  <c r="AB50" i="6"/>
  <c r="Q50" i="6"/>
  <c r="S36" i="6"/>
  <c r="T36" i="6"/>
  <c r="U36" i="6"/>
  <c r="V36" i="6"/>
  <c r="W36" i="6"/>
  <c r="X36" i="6"/>
  <c r="Y36" i="6"/>
  <c r="Z36" i="6"/>
  <c r="AA36" i="6"/>
  <c r="AB36" i="6"/>
  <c r="R38" i="6"/>
  <c r="S38" i="6"/>
  <c r="T38" i="6"/>
  <c r="U38" i="6"/>
  <c r="V38" i="6"/>
  <c r="W38" i="6"/>
  <c r="X38" i="6"/>
  <c r="Y38" i="6"/>
  <c r="Z38" i="6"/>
  <c r="AA38" i="6"/>
  <c r="AB38" i="6"/>
  <c r="Q38" i="6"/>
  <c r="T30" i="6"/>
  <c r="U30" i="6"/>
  <c r="V30" i="6"/>
  <c r="W30" i="6"/>
  <c r="X30" i="6"/>
  <c r="Y30" i="6"/>
  <c r="Z30" i="6"/>
  <c r="AA30" i="6"/>
  <c r="AB30" i="6"/>
  <c r="R30" i="6"/>
  <c r="S30" i="6"/>
  <c r="Q30" i="6"/>
  <c r="AB37" i="6"/>
  <c r="AA37" i="6"/>
  <c r="Z37" i="6"/>
  <c r="Y37" i="6"/>
  <c r="X37" i="6"/>
  <c r="W37" i="6"/>
  <c r="V37" i="6"/>
  <c r="U37" i="6"/>
  <c r="T37" i="6"/>
  <c r="S37" i="6"/>
  <c r="R37" i="6"/>
  <c r="Q37" i="6"/>
  <c r="R36" i="6"/>
  <c r="Q36" i="6"/>
  <c r="AB35" i="6"/>
  <c r="AA35" i="6"/>
  <c r="Z35" i="6"/>
  <c r="Y35" i="6"/>
  <c r="X35" i="6"/>
  <c r="W35" i="6"/>
  <c r="V35" i="6"/>
  <c r="U35" i="6"/>
  <c r="T35" i="6"/>
  <c r="S35" i="6"/>
  <c r="R35" i="6"/>
  <c r="Q35" i="6"/>
  <c r="AB34" i="6"/>
  <c r="AA34" i="6"/>
  <c r="Z34" i="6"/>
  <c r="Y34" i="6"/>
  <c r="X34" i="6"/>
  <c r="W34" i="6"/>
  <c r="V34" i="6"/>
  <c r="U34" i="6"/>
  <c r="T34" i="6"/>
  <c r="S34" i="6"/>
  <c r="R34" i="6"/>
  <c r="Q34" i="6"/>
  <c r="AB33" i="6"/>
  <c r="AA33" i="6"/>
  <c r="Z33" i="6"/>
  <c r="Y33" i="6"/>
  <c r="X33" i="6"/>
  <c r="W33" i="6"/>
  <c r="V33" i="6"/>
  <c r="U33" i="6"/>
  <c r="T33" i="6"/>
  <c r="S33" i="6"/>
  <c r="R33" i="6"/>
  <c r="Q33" i="6"/>
  <c r="Q31" i="6"/>
  <c r="D218" i="7"/>
  <c r="D217" i="7"/>
  <c r="D215" i="7"/>
  <c r="D209" i="7"/>
  <c r="D207" i="7"/>
  <c r="D206" i="7"/>
  <c r="D205" i="7"/>
  <c r="D202" i="7"/>
  <c r="D201" i="7"/>
  <c r="D200" i="7"/>
  <c r="Z28" i="6" l="1"/>
  <c r="Z29" i="6"/>
  <c r="V28" i="6"/>
  <c r="V29" i="6"/>
  <c r="R28" i="6"/>
  <c r="R29" i="6"/>
  <c r="Q28" i="6"/>
  <c r="Q29" i="6"/>
  <c r="Y28" i="6"/>
  <c r="Y29" i="6"/>
  <c r="U29" i="6"/>
  <c r="U28" i="6"/>
  <c r="AB29" i="6"/>
  <c r="AB28" i="6"/>
  <c r="X29" i="6"/>
  <c r="X28" i="6"/>
  <c r="T29" i="6"/>
  <c r="T28" i="6"/>
  <c r="AA29" i="6"/>
  <c r="AA28" i="6"/>
  <c r="W29" i="6"/>
  <c r="W28" i="6"/>
  <c r="S29" i="6"/>
  <c r="G14" i="13" s="1"/>
  <c r="S28" i="6"/>
  <c r="G14" i="12" s="1"/>
  <c r="Q27" i="6"/>
  <c r="AC38" i="6"/>
  <c r="AA27" i="6"/>
  <c r="W27" i="6"/>
  <c r="U27" i="6"/>
  <c r="Y27" i="6"/>
  <c r="S27" i="6"/>
  <c r="Z27" i="6"/>
  <c r="V27" i="6"/>
  <c r="R27" i="6"/>
  <c r="AB27" i="6"/>
  <c r="X27" i="6"/>
  <c r="T27" i="6"/>
  <c r="P14" i="13" l="1"/>
  <c r="K14" i="13"/>
  <c r="P14" i="12"/>
  <c r="K14" i="12"/>
  <c r="S19" i="4"/>
  <c r="S18" i="4"/>
  <c r="S17" i="4"/>
  <c r="S16" i="4"/>
  <c r="S15" i="4"/>
  <c r="S14" i="4"/>
  <c r="S13" i="4"/>
  <c r="S12" i="4"/>
  <c r="S11" i="4"/>
  <c r="S10" i="4"/>
  <c r="S9" i="4"/>
  <c r="S8" i="4"/>
  <c r="H8" i="4"/>
  <c r="E8" i="4"/>
  <c r="D8" i="4"/>
  <c r="S7" i="4"/>
  <c r="S6" i="4"/>
  <c r="S5" i="4"/>
  <c r="S4" i="4"/>
  <c r="S3" i="4"/>
  <c r="S2" i="4"/>
  <c r="Q22" i="6"/>
  <c r="Q21" i="6"/>
  <c r="C4" i="8"/>
  <c r="B4" i="8"/>
  <c r="C3" i="8"/>
  <c r="B3" i="8"/>
  <c r="C2" i="8"/>
  <c r="B2" i="8"/>
  <c r="Q19" i="6"/>
  <c r="Q18" i="6"/>
  <c r="E41" i="2"/>
  <c r="E40" i="2"/>
  <c r="D36" i="2"/>
  <c r="D27" i="2"/>
  <c r="D26" i="2"/>
  <c r="D21" i="2"/>
  <c r="S8" i="6" s="1"/>
  <c r="D18" i="2"/>
  <c r="S9" i="6" s="1"/>
  <c r="D16" i="2"/>
  <c r="D15" i="2"/>
  <c r="R9" i="6" s="1"/>
  <c r="E12" i="2"/>
  <c r="D10" i="2"/>
  <c r="Q8" i="6" s="1"/>
  <c r="D8" i="2"/>
  <c r="D7" i="2"/>
  <c r="Q9" i="6" s="1"/>
  <c r="S7" i="6" l="1"/>
  <c r="R7" i="6"/>
  <c r="D7" i="5"/>
  <c r="R17" i="6" s="1"/>
  <c r="E7" i="5"/>
  <c r="S17" i="6" s="1"/>
  <c r="C7" i="5"/>
  <c r="Q17" i="6" s="1"/>
  <c r="O5" i="9" l="1"/>
  <c r="S39" i="4"/>
  <c r="S30" i="4"/>
  <c r="AQ20" i="6"/>
  <c r="AP20" i="6"/>
  <c r="AO20" i="6"/>
  <c r="AN20" i="6"/>
  <c r="AM20" i="6"/>
  <c r="AL20" i="6"/>
  <c r="AK20" i="6"/>
  <c r="AJ20" i="6"/>
  <c r="AI20" i="6"/>
  <c r="AH20" i="6"/>
  <c r="AG20" i="6"/>
  <c r="AF20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Q14" i="6"/>
  <c r="AP14" i="6"/>
  <c r="AP13" i="6" s="1"/>
  <c r="AO14" i="6"/>
  <c r="AN14" i="6"/>
  <c r="AM14" i="6"/>
  <c r="AM13" i="6" s="1"/>
  <c r="AL14" i="6"/>
  <c r="AL13" i="6" s="1"/>
  <c r="AK14" i="6"/>
  <c r="AK13" i="6" s="1"/>
  <c r="AJ14" i="6"/>
  <c r="AI14" i="6"/>
  <c r="AI13" i="6" s="1"/>
  <c r="AH14" i="6"/>
  <c r="AH13" i="6" s="1"/>
  <c r="AG14" i="6"/>
  <c r="AF14" i="6"/>
  <c r="AQ7" i="6"/>
  <c r="AP7" i="6"/>
  <c r="AO7" i="6"/>
  <c r="AN7" i="6"/>
  <c r="AM7" i="6"/>
  <c r="AL7" i="6"/>
  <c r="AK7" i="6"/>
  <c r="AJ7" i="6"/>
  <c r="AI7" i="6"/>
  <c r="AH7" i="6"/>
  <c r="AG7" i="6"/>
  <c r="AF7" i="6"/>
  <c r="AG4" i="6"/>
  <c r="AH4" i="6"/>
  <c r="AI4" i="6"/>
  <c r="AJ4" i="6"/>
  <c r="AK4" i="6"/>
  <c r="AL4" i="6"/>
  <c r="AM4" i="6"/>
  <c r="AN4" i="6"/>
  <c r="AO4" i="6"/>
  <c r="AP4" i="6"/>
  <c r="AQ4" i="6"/>
  <c r="AF4" i="6"/>
  <c r="AR50" i="6"/>
  <c r="AR49" i="6"/>
  <c r="AR37" i="6"/>
  <c r="AP27" i="6"/>
  <c r="AL27" i="6"/>
  <c r="AH27" i="6"/>
  <c r="AQ27" i="6"/>
  <c r="AM27" i="6"/>
  <c r="AI27" i="6"/>
  <c r="AN27" i="6"/>
  <c r="AJ27" i="6"/>
  <c r="AF27" i="6"/>
  <c r="AO27" i="6"/>
  <c r="AK27" i="6"/>
  <c r="AG27" i="6"/>
  <c r="AR32" i="6"/>
  <c r="AR30" i="6"/>
  <c r="AQ55" i="6"/>
  <c r="AM55" i="6"/>
  <c r="AI55" i="6"/>
  <c r="AQ54" i="6"/>
  <c r="AI54" i="6"/>
  <c r="AN24" i="6"/>
  <c r="AN47" i="6" s="1"/>
  <c r="AF24" i="6"/>
  <c r="AF47" i="6" s="1"/>
  <c r="AO23" i="6"/>
  <c r="AO46" i="6" s="1"/>
  <c r="AR22" i="6"/>
  <c r="AR21" i="6"/>
  <c r="AO43" i="6"/>
  <c r="AK43" i="6"/>
  <c r="AG43" i="6"/>
  <c r="AP42" i="6"/>
  <c r="AL42" i="6"/>
  <c r="AH42" i="6"/>
  <c r="AR18" i="6"/>
  <c r="AQ24" i="6"/>
  <c r="AQ47" i="6" s="1"/>
  <c r="AP24" i="6"/>
  <c r="AP47" i="6" s="1"/>
  <c r="AM24" i="6"/>
  <c r="AM47" i="6" s="1"/>
  <c r="AL24" i="6"/>
  <c r="AL47" i="6" s="1"/>
  <c r="AI24" i="6"/>
  <c r="AI47" i="6" s="1"/>
  <c r="AH24" i="6"/>
  <c r="AQ23" i="6"/>
  <c r="AQ46" i="6" s="1"/>
  <c r="AP23" i="6"/>
  <c r="AP46" i="6" s="1"/>
  <c r="AN23" i="6"/>
  <c r="AN46" i="6" s="1"/>
  <c r="AM23" i="6"/>
  <c r="AM46" i="6" s="1"/>
  <c r="AL23" i="6"/>
  <c r="AL46" i="6" s="1"/>
  <c r="AJ23" i="6"/>
  <c r="AJ46" i="6" s="1"/>
  <c r="AI23" i="6"/>
  <c r="AI46" i="6" s="1"/>
  <c r="AH23" i="6"/>
  <c r="AG23" i="6"/>
  <c r="AG46" i="6" s="1"/>
  <c r="AF23" i="6"/>
  <c r="AF46" i="6" s="1"/>
  <c r="AO13" i="6"/>
  <c r="AG13" i="6"/>
  <c r="AQ13" i="6"/>
  <c r="AN11" i="6"/>
  <c r="AJ11" i="6"/>
  <c r="AF11" i="6"/>
  <c r="AO10" i="6"/>
  <c r="AK10" i="6"/>
  <c r="AG10" i="6"/>
  <c r="AQ11" i="6"/>
  <c r="AP55" i="6"/>
  <c r="AM11" i="6"/>
  <c r="AL55" i="6"/>
  <c r="AI11" i="6"/>
  <c r="AH55" i="6"/>
  <c r="AN10" i="6"/>
  <c r="AM54" i="6"/>
  <c r="AJ10" i="6"/>
  <c r="AF10" i="6"/>
  <c r="AN55" i="6"/>
  <c r="AJ55" i="6"/>
  <c r="AR6" i="6"/>
  <c r="AN54" i="6"/>
  <c r="AJ54" i="6"/>
  <c r="AR5" i="6"/>
  <c r="AH46" i="6" l="1"/>
  <c r="O12" i="12"/>
  <c r="AH47" i="6"/>
  <c r="O12" i="13"/>
  <c r="AM41" i="6"/>
  <c r="AR20" i="6"/>
  <c r="AQ41" i="6"/>
  <c r="S20" i="6"/>
  <c r="R20" i="6"/>
  <c r="Q20" i="6"/>
  <c r="AR7" i="6"/>
  <c r="AR17" i="6"/>
  <c r="AJ13" i="6"/>
  <c r="AJ41" i="6" s="1"/>
  <c r="AN13" i="6"/>
  <c r="AN41" i="6" s="1"/>
  <c r="AK45" i="6"/>
  <c r="AR29" i="6"/>
  <c r="AI41" i="6"/>
  <c r="AJ51" i="6"/>
  <c r="AJ53" i="6" s="1"/>
  <c r="AJ56" i="6" s="1"/>
  <c r="AF13" i="6"/>
  <c r="AF41" i="6" s="1"/>
  <c r="AH39" i="6"/>
  <c r="AP39" i="6"/>
  <c r="AQ45" i="6"/>
  <c r="AI45" i="6"/>
  <c r="AI39" i="6"/>
  <c r="AQ39" i="6"/>
  <c r="AL39" i="6"/>
  <c r="AG39" i="6"/>
  <c r="AK39" i="6"/>
  <c r="AO39" i="6"/>
  <c r="AK51" i="6"/>
  <c r="AK53" i="6" s="1"/>
  <c r="AK56" i="6" s="1"/>
  <c r="AR3" i="6"/>
  <c r="AR4" i="6"/>
  <c r="AH41" i="6"/>
  <c r="AH25" i="6"/>
  <c r="AL41" i="6"/>
  <c r="AL25" i="6"/>
  <c r="AP41" i="6"/>
  <c r="AP25" i="6"/>
  <c r="AR27" i="6"/>
  <c r="AF39" i="6"/>
  <c r="AJ39" i="6"/>
  <c r="AN39" i="6"/>
  <c r="AR33" i="6"/>
  <c r="AM39" i="6"/>
  <c r="AG54" i="6"/>
  <c r="AK54" i="6"/>
  <c r="AO54" i="6"/>
  <c r="AG55" i="6"/>
  <c r="AG11" i="6"/>
  <c r="AK55" i="6"/>
  <c r="AK11" i="6"/>
  <c r="AO55" i="6"/>
  <c r="AO11" i="6"/>
  <c r="AR9" i="6"/>
  <c r="AR11" i="6" s="1"/>
  <c r="AI25" i="6"/>
  <c r="AR31" i="6"/>
  <c r="AH54" i="6"/>
  <c r="AH10" i="6"/>
  <c r="O10" i="12" s="1"/>
  <c r="AL54" i="6"/>
  <c r="AL10" i="6"/>
  <c r="AP54" i="6"/>
  <c r="AP10" i="6"/>
  <c r="AH11" i="6"/>
  <c r="O10" i="13" s="1"/>
  <c r="AL11" i="6"/>
  <c r="AP11" i="6"/>
  <c r="AR14" i="6"/>
  <c r="AF43" i="6"/>
  <c r="AJ43" i="6"/>
  <c r="AN43" i="6"/>
  <c r="AR16" i="6"/>
  <c r="AJ24" i="6"/>
  <c r="AJ47" i="6" s="1"/>
  <c r="AM25" i="6"/>
  <c r="AR34" i="6"/>
  <c r="AR35" i="6"/>
  <c r="AR36" i="6"/>
  <c r="AM51" i="6"/>
  <c r="AM53" i="6" s="1"/>
  <c r="AM56" i="6" s="1"/>
  <c r="AM45" i="6"/>
  <c r="AI10" i="6"/>
  <c r="AM10" i="6"/>
  <c r="AQ10" i="6"/>
  <c r="AG41" i="6"/>
  <c r="AG25" i="6"/>
  <c r="AK41" i="6"/>
  <c r="AK25" i="6"/>
  <c r="AO41" i="6"/>
  <c r="AO25" i="6"/>
  <c r="AG42" i="6"/>
  <c r="AK42" i="6"/>
  <c r="AO42" i="6"/>
  <c r="AG24" i="6"/>
  <c r="AG47" i="6" s="1"/>
  <c r="AK24" i="6"/>
  <c r="AK47" i="6" s="1"/>
  <c r="AO24" i="6"/>
  <c r="AO47" i="6" s="1"/>
  <c r="AR19" i="6"/>
  <c r="AK23" i="6"/>
  <c r="AK46" i="6" s="1"/>
  <c r="AQ25" i="6"/>
  <c r="AR28" i="6"/>
  <c r="AR8" i="6"/>
  <c r="AR10" i="6" s="1"/>
  <c r="AJ25" i="6"/>
  <c r="AI42" i="6"/>
  <c r="AM42" i="6"/>
  <c r="AQ42" i="6"/>
  <c r="AH43" i="6"/>
  <c r="AL43" i="6"/>
  <c r="AP43" i="6"/>
  <c r="AF54" i="6"/>
  <c r="AF42" i="6"/>
  <c r="AJ42" i="6"/>
  <c r="AN42" i="6"/>
  <c r="AI43" i="6"/>
  <c r="AM43" i="6"/>
  <c r="AQ43" i="6"/>
  <c r="AF55" i="6"/>
  <c r="AR15" i="6"/>
  <c r="AR23" i="6" s="1"/>
  <c r="AF25" i="6" l="1"/>
  <c r="AQ51" i="6"/>
  <c r="AQ53" i="6" s="1"/>
  <c r="AQ56" i="6" s="1"/>
  <c r="AR13" i="6"/>
  <c r="AJ45" i="6"/>
  <c r="AN51" i="6"/>
  <c r="AN53" i="6" s="1"/>
  <c r="AN56" i="6" s="1"/>
  <c r="AN25" i="6"/>
  <c r="AI51" i="6"/>
  <c r="AI53" i="6" s="1"/>
  <c r="AI56" i="6" s="1"/>
  <c r="AR25" i="6"/>
  <c r="AR42" i="6"/>
  <c r="AR47" i="6" s="1"/>
  <c r="AR41" i="6"/>
  <c r="AR43" i="6"/>
  <c r="AR54" i="6"/>
  <c r="AR24" i="6"/>
  <c r="AP45" i="6"/>
  <c r="AP51" i="6"/>
  <c r="AP53" i="6" s="1"/>
  <c r="AP56" i="6" s="1"/>
  <c r="AH45" i="6"/>
  <c r="AH51" i="6"/>
  <c r="AH53" i="6" s="1"/>
  <c r="AR55" i="6"/>
  <c r="AO45" i="6"/>
  <c r="AO51" i="6"/>
  <c r="AO53" i="6" s="1"/>
  <c r="AO56" i="6" s="1"/>
  <c r="AL45" i="6"/>
  <c r="AL51" i="6"/>
  <c r="AL53" i="6" s="1"/>
  <c r="AL56" i="6" s="1"/>
  <c r="AG45" i="6"/>
  <c r="AG51" i="6"/>
  <c r="AG53" i="6" s="1"/>
  <c r="AG56" i="6" s="1"/>
  <c r="AH56" i="6" l="1"/>
  <c r="O16" i="12"/>
  <c r="O16" i="13"/>
  <c r="AR44" i="6"/>
  <c r="AR46" i="6" s="1"/>
  <c r="AN45" i="6"/>
  <c r="AF51" i="6"/>
  <c r="AF53" i="6" s="1"/>
  <c r="AR53" i="6" s="1"/>
  <c r="AR56" i="6" s="1"/>
  <c r="AF45" i="6"/>
  <c r="AC22" i="6"/>
  <c r="AC21" i="6"/>
  <c r="S10" i="6"/>
  <c r="W10" i="6"/>
  <c r="X10" i="6"/>
  <c r="Y10" i="6"/>
  <c r="AA10" i="6"/>
  <c r="AB10" i="6"/>
  <c r="S11" i="6"/>
  <c r="G10" i="13" s="1"/>
  <c r="T11" i="6"/>
  <c r="U11" i="6"/>
  <c r="V11" i="6"/>
  <c r="W11" i="6"/>
  <c r="X11" i="6"/>
  <c r="Y11" i="6"/>
  <c r="Z11" i="6"/>
  <c r="AA11" i="6"/>
  <c r="AB11" i="6"/>
  <c r="Q10" i="6"/>
  <c r="P10" i="13" l="1"/>
  <c r="K10" i="13"/>
  <c r="G10" i="12"/>
  <c r="AR51" i="6"/>
  <c r="AF56" i="6"/>
  <c r="R11" i="6"/>
  <c r="T10" i="6"/>
  <c r="Z10" i="6"/>
  <c r="R10" i="6"/>
  <c r="V10" i="6"/>
  <c r="U10" i="6"/>
  <c r="AC18" i="6"/>
  <c r="AC19" i="6"/>
  <c r="AC5" i="6"/>
  <c r="AC8" i="6"/>
  <c r="AC6" i="6"/>
  <c r="P10" i="12" l="1"/>
  <c r="K10" i="12"/>
  <c r="AC10" i="6"/>
  <c r="AB7" i="6" l="1"/>
  <c r="AA7" i="6"/>
  <c r="Z7" i="6"/>
  <c r="Y7" i="6"/>
  <c r="X7" i="6"/>
  <c r="W7" i="6"/>
  <c r="V7" i="6"/>
  <c r="U7" i="6"/>
  <c r="T7" i="6"/>
  <c r="AC37" i="6" l="1"/>
  <c r="C9" i="5"/>
  <c r="C13" i="5" l="1"/>
  <c r="C14" i="5"/>
  <c r="C12" i="5"/>
  <c r="C11" i="5"/>
  <c r="AC28" i="6"/>
  <c r="O5" i="5"/>
  <c r="AC29" i="6" l="1"/>
  <c r="S52" i="4" l="1"/>
  <c r="S51" i="4"/>
  <c r="S50" i="4"/>
  <c r="S49" i="4"/>
  <c r="S48" i="4"/>
  <c r="S47" i="4"/>
  <c r="S46" i="4"/>
  <c r="S45" i="4"/>
  <c r="S44" i="4"/>
  <c r="S43" i="4"/>
  <c r="S42" i="4"/>
  <c r="S41" i="4"/>
  <c r="S40" i="4"/>
  <c r="S38" i="4"/>
  <c r="S37" i="4"/>
  <c r="S36" i="4"/>
  <c r="S35" i="4"/>
  <c r="S34" i="4"/>
  <c r="S33" i="4"/>
  <c r="S32" i="4"/>
  <c r="S31" i="4"/>
  <c r="S29" i="4"/>
  <c r="S28" i="4"/>
  <c r="S27" i="4"/>
  <c r="S26" i="4"/>
  <c r="S25" i="4"/>
  <c r="S24" i="4"/>
  <c r="S23" i="4"/>
  <c r="S22" i="4"/>
  <c r="S21" i="4"/>
  <c r="S20" i="4"/>
  <c r="Q15" i="6"/>
  <c r="AA24" i="6" l="1"/>
  <c r="AA42" i="6"/>
  <c r="Z23" i="6"/>
  <c r="Z55" i="6"/>
  <c r="S55" i="6"/>
  <c r="R24" i="6"/>
  <c r="Y43" i="6"/>
  <c r="Y24" i="6"/>
  <c r="Y55" i="6"/>
  <c r="R23" i="6"/>
  <c r="R54" i="6"/>
  <c r="R42" i="6"/>
  <c r="V23" i="6"/>
  <c r="V42" i="6"/>
  <c r="V54" i="6"/>
  <c r="V43" i="6"/>
  <c r="V24" i="6"/>
  <c r="V55" i="6"/>
  <c r="U54" i="6"/>
  <c r="U42" i="6"/>
  <c r="U23" i="6"/>
  <c r="U43" i="6"/>
  <c r="U24" i="6"/>
  <c r="U55" i="6"/>
  <c r="Q16" i="6"/>
  <c r="S23" i="6"/>
  <c r="S46" i="6" s="1"/>
  <c r="S54" i="6"/>
  <c r="S42" i="6"/>
  <c r="W23" i="6"/>
  <c r="W42" i="6"/>
  <c r="W54" i="6"/>
  <c r="W24" i="6"/>
  <c r="W43" i="6"/>
  <c r="W55" i="6"/>
  <c r="AA43" i="6"/>
  <c r="AA55" i="6"/>
  <c r="Q23" i="6"/>
  <c r="Q54" i="6"/>
  <c r="Q42" i="6"/>
  <c r="Y42" i="6"/>
  <c r="Y23" i="6"/>
  <c r="Y54" i="6"/>
  <c r="T54" i="6"/>
  <c r="T42" i="6"/>
  <c r="T23" i="6"/>
  <c r="X23" i="6"/>
  <c r="X54" i="6"/>
  <c r="X42" i="6"/>
  <c r="AB42" i="6"/>
  <c r="AB54" i="6"/>
  <c r="AB23" i="6"/>
  <c r="T43" i="6"/>
  <c r="T24" i="6"/>
  <c r="T55" i="6"/>
  <c r="X24" i="6"/>
  <c r="X43" i="6"/>
  <c r="X55" i="6"/>
  <c r="AB43" i="6"/>
  <c r="AB24" i="6"/>
  <c r="AB55" i="6"/>
  <c r="AC50" i="6"/>
  <c r="T58" i="6" l="1"/>
  <c r="T47" i="6"/>
  <c r="T57" i="6"/>
  <c r="T46" i="6"/>
  <c r="Y57" i="6"/>
  <c r="Y46" i="6"/>
  <c r="Q57" i="6"/>
  <c r="Q46" i="6"/>
  <c r="W57" i="6"/>
  <c r="W46" i="6"/>
  <c r="W58" i="6"/>
  <c r="W47" i="6"/>
  <c r="Y58" i="6"/>
  <c r="Y47" i="6"/>
  <c r="AB58" i="6"/>
  <c r="AB47" i="6"/>
  <c r="X58" i="6"/>
  <c r="X47" i="6"/>
  <c r="AB57" i="6"/>
  <c r="AB46" i="6"/>
  <c r="U58" i="6"/>
  <c r="U47" i="6"/>
  <c r="Z57" i="6"/>
  <c r="Z46" i="6"/>
  <c r="X57" i="6"/>
  <c r="X46" i="6"/>
  <c r="R57" i="6"/>
  <c r="R46" i="6"/>
  <c r="R58" i="6"/>
  <c r="R47" i="6"/>
  <c r="U57" i="6"/>
  <c r="U46" i="6"/>
  <c r="V58" i="6"/>
  <c r="V47" i="6"/>
  <c r="V57" i="6"/>
  <c r="V46" i="6"/>
  <c r="AA58" i="6"/>
  <c r="AA47" i="6"/>
  <c r="G12" i="12"/>
  <c r="S57" i="6"/>
  <c r="AA54" i="6"/>
  <c r="Z24" i="6"/>
  <c r="AA23" i="6"/>
  <c r="Z43" i="6"/>
  <c r="S43" i="6"/>
  <c r="Z54" i="6"/>
  <c r="AC15" i="6"/>
  <c r="AC23" i="6" s="1"/>
  <c r="Z42" i="6"/>
  <c r="AC42" i="6" s="1"/>
  <c r="AC47" i="6" s="1"/>
  <c r="S24" i="6"/>
  <c r="R55" i="6"/>
  <c r="R43" i="6"/>
  <c r="Q43" i="6"/>
  <c r="Q24" i="6"/>
  <c r="Q47" i="6" s="1"/>
  <c r="AC16" i="6"/>
  <c r="AC24" i="6" s="1"/>
  <c r="AC31" i="6"/>
  <c r="AC35" i="6"/>
  <c r="AC36" i="6"/>
  <c r="AC33" i="6"/>
  <c r="AC32" i="6"/>
  <c r="AC34" i="6"/>
  <c r="Z58" i="6" l="1"/>
  <c r="Z47" i="6"/>
  <c r="AA57" i="6"/>
  <c r="AC57" i="6" s="1"/>
  <c r="AA46" i="6"/>
  <c r="S58" i="6"/>
  <c r="S47" i="6"/>
  <c r="G12" i="13"/>
  <c r="K12" i="12"/>
  <c r="P12" i="12"/>
  <c r="G16" i="12"/>
  <c r="AC54" i="6"/>
  <c r="AC43" i="6"/>
  <c r="G9" i="9"/>
  <c r="T13" i="6"/>
  <c r="X13" i="6"/>
  <c r="AB13" i="6"/>
  <c r="S3" i="6"/>
  <c r="T3" i="6"/>
  <c r="U3" i="6"/>
  <c r="V3" i="6"/>
  <c r="W3" i="6"/>
  <c r="X3" i="6"/>
  <c r="Y3" i="6"/>
  <c r="Z3" i="6"/>
  <c r="AA3" i="6"/>
  <c r="AB3" i="6"/>
  <c r="AC49" i="6"/>
  <c r="K12" i="13" l="1"/>
  <c r="P12" i="13"/>
  <c r="G16" i="13"/>
  <c r="W13" i="6"/>
  <c r="AA13" i="6"/>
  <c r="Z13" i="6"/>
  <c r="Z41" i="6" s="1"/>
  <c r="V13" i="6"/>
  <c r="V41" i="6" s="1"/>
  <c r="Y13" i="6"/>
  <c r="U13" i="6"/>
  <c r="U41" i="6" s="1"/>
  <c r="S13" i="6"/>
  <c r="G12" i="9" s="1"/>
  <c r="R13" i="6"/>
  <c r="F5" i="9"/>
  <c r="J9" i="9"/>
  <c r="O16" i="9"/>
  <c r="J16" i="9"/>
  <c r="O9" i="9"/>
  <c r="O14" i="9"/>
  <c r="J14" i="9"/>
  <c r="G14" i="9"/>
  <c r="J10" i="9"/>
  <c r="O12" i="9"/>
  <c r="J12" i="9"/>
  <c r="O10" i="9"/>
  <c r="G10" i="9"/>
  <c r="Q13" i="6"/>
  <c r="Q41" i="6" s="1"/>
  <c r="AB1" i="6"/>
  <c r="R3" i="6"/>
  <c r="R39" i="6" s="1"/>
  <c r="AA41" i="6"/>
  <c r="S41" i="6"/>
  <c r="W44" i="6"/>
  <c r="W51" i="6" s="1"/>
  <c r="AB41" i="6"/>
  <c r="X41" i="6"/>
  <c r="T41" i="6"/>
  <c r="AC17" i="6"/>
  <c r="AC14" i="6"/>
  <c r="W41" i="6"/>
  <c r="Y41" i="6"/>
  <c r="R1" i="6"/>
  <c r="W1" i="6"/>
  <c r="S1" i="6"/>
  <c r="Y1" i="6"/>
  <c r="U1" i="6"/>
  <c r="Z1" i="6"/>
  <c r="Q1" i="6"/>
  <c r="V1" i="6"/>
  <c r="AA1" i="6"/>
  <c r="T1" i="6"/>
  <c r="X1" i="6"/>
  <c r="AC20" i="6"/>
  <c r="S39" i="6"/>
  <c r="W39" i="6"/>
  <c r="AB39" i="6"/>
  <c r="AC4" i="6"/>
  <c r="V39" i="6"/>
  <c r="AC30" i="6"/>
  <c r="K16" i="13" l="1"/>
  <c r="P16" i="13"/>
  <c r="Q14" i="13"/>
  <c r="H14" i="13"/>
  <c r="L10" i="13"/>
  <c r="Q12" i="13"/>
  <c r="H12" i="13"/>
  <c r="L12" i="13"/>
  <c r="L14" i="13"/>
  <c r="Q10" i="13"/>
  <c r="Q16" i="13"/>
  <c r="Q14" i="12"/>
  <c r="L12" i="12"/>
  <c r="H14" i="12"/>
  <c r="L14" i="12"/>
  <c r="Q12" i="12"/>
  <c r="L10" i="12"/>
  <c r="H12" i="12"/>
  <c r="Q10" i="12"/>
  <c r="H10" i="12"/>
  <c r="G16" i="9"/>
  <c r="Q16" i="12"/>
  <c r="K10" i="9"/>
  <c r="P10" i="9"/>
  <c r="P12" i="9"/>
  <c r="P14" i="9"/>
  <c r="D14" i="5"/>
  <c r="D12" i="5"/>
  <c r="D13" i="5"/>
  <c r="K12" i="9"/>
  <c r="K14" i="9"/>
  <c r="Q16" i="9"/>
  <c r="Q10" i="9"/>
  <c r="Q14" i="9"/>
  <c r="Q12" i="9"/>
  <c r="L14" i="9"/>
  <c r="H14" i="9"/>
  <c r="L12" i="9"/>
  <c r="H12" i="9"/>
  <c r="R12" i="9" s="1"/>
  <c r="L10" i="9"/>
  <c r="L16" i="9"/>
  <c r="D11" i="5"/>
  <c r="R25" i="6"/>
  <c r="U25" i="6"/>
  <c r="S25" i="6"/>
  <c r="W25" i="6"/>
  <c r="S44" i="6"/>
  <c r="AA44" i="6"/>
  <c r="AA51" i="6" s="1"/>
  <c r="Y25" i="6"/>
  <c r="R41" i="6"/>
  <c r="AC41" i="6" s="1"/>
  <c r="Z25" i="6"/>
  <c r="R44" i="6"/>
  <c r="X44" i="6"/>
  <c r="X51" i="6" s="1"/>
  <c r="T25" i="6"/>
  <c r="AB44" i="6"/>
  <c r="AB51" i="6" s="1"/>
  <c r="AB25" i="6"/>
  <c r="U44" i="6"/>
  <c r="U51" i="6" s="1"/>
  <c r="V44" i="6"/>
  <c r="V51" i="6" s="1"/>
  <c r="Y44" i="6"/>
  <c r="Y51" i="6" s="1"/>
  <c r="X25" i="6"/>
  <c r="AA25" i="6"/>
  <c r="V25" i="6"/>
  <c r="Z44" i="6"/>
  <c r="Z51" i="6" s="1"/>
  <c r="X39" i="6"/>
  <c r="T44" i="6"/>
  <c r="T51" i="6" s="1"/>
  <c r="AC13" i="6"/>
  <c r="Z39" i="6"/>
  <c r="Y39" i="6"/>
  <c r="U39" i="6"/>
  <c r="T39" i="6"/>
  <c r="AA39" i="6"/>
  <c r="AC27" i="6"/>
  <c r="W45" i="6"/>
  <c r="R12" i="13" l="1"/>
  <c r="M12" i="13"/>
  <c r="L16" i="13"/>
  <c r="R14" i="13"/>
  <c r="M14" i="13"/>
  <c r="L16" i="12"/>
  <c r="H16" i="12"/>
  <c r="R14" i="12"/>
  <c r="M14" i="12"/>
  <c r="R14" i="9"/>
  <c r="R12" i="12"/>
  <c r="M12" i="12"/>
  <c r="R10" i="12"/>
  <c r="M10" i="12"/>
  <c r="M12" i="9"/>
  <c r="M14" i="9"/>
  <c r="R51" i="6"/>
  <c r="R53" i="6" s="1"/>
  <c r="R56" i="6" s="1"/>
  <c r="S51" i="6"/>
  <c r="S53" i="6" s="1"/>
  <c r="AA45" i="6"/>
  <c r="S45" i="6"/>
  <c r="R45" i="6"/>
  <c r="U45" i="6"/>
  <c r="Z45" i="6"/>
  <c r="Z53" i="6"/>
  <c r="Z56" i="6" s="1"/>
  <c r="Y45" i="6"/>
  <c r="Y53" i="6"/>
  <c r="Y56" i="6" s="1"/>
  <c r="V53" i="6"/>
  <c r="V56" i="6" s="1"/>
  <c r="AA53" i="6"/>
  <c r="AA56" i="6" s="1"/>
  <c r="V45" i="6"/>
  <c r="W53" i="6"/>
  <c r="W56" i="6" s="1"/>
  <c r="U53" i="6"/>
  <c r="U56" i="6" s="1"/>
  <c r="T45" i="6"/>
  <c r="T53" i="6"/>
  <c r="T56" i="6" s="1"/>
  <c r="X45" i="6"/>
  <c r="X53" i="6"/>
  <c r="X56" i="6" s="1"/>
  <c r="AB45" i="6"/>
  <c r="AB53" i="6"/>
  <c r="K16" i="12" l="1"/>
  <c r="P16" i="12"/>
  <c r="S56" i="6"/>
  <c r="AB56" i="6"/>
  <c r="Q11" i="6"/>
  <c r="Q55" i="6"/>
  <c r="AC9" i="6"/>
  <c r="AC11" i="6" s="1"/>
  <c r="Q7" i="6"/>
  <c r="AC7" i="6" s="1"/>
  <c r="Q58" i="6" l="1"/>
  <c r="AC58" i="6" s="1"/>
  <c r="H10" i="13"/>
  <c r="K16" i="9"/>
  <c r="P16" i="9"/>
  <c r="Q3" i="6"/>
  <c r="AC55" i="6"/>
  <c r="H16" i="13" l="1"/>
  <c r="R10" i="13"/>
  <c r="M10" i="13"/>
  <c r="Q39" i="6"/>
  <c r="AC3" i="6"/>
  <c r="AC25" i="6" s="1"/>
  <c r="H10" i="9"/>
  <c r="R10" i="9" s="1"/>
  <c r="Q25" i="6"/>
  <c r="Q44" i="6"/>
  <c r="R16" i="13" l="1"/>
  <c r="M16" i="13"/>
  <c r="Q51" i="6"/>
  <c r="Q45" i="6"/>
  <c r="AC44" i="6"/>
  <c r="AC46" i="6" s="1"/>
  <c r="M10" i="9"/>
  <c r="Q53" i="6" l="1"/>
  <c r="AC51" i="6"/>
  <c r="M16" i="12" l="1"/>
  <c r="R16" i="12"/>
  <c r="Q56" i="6"/>
  <c r="H16" i="9"/>
  <c r="R16" i="9" s="1"/>
  <c r="AC53" i="6"/>
  <c r="AC56" i="6" s="1"/>
  <c r="M16" i="9" l="1"/>
</calcChain>
</file>

<file path=xl/sharedStrings.xml><?xml version="1.0" encoding="utf-8"?>
<sst xmlns="http://schemas.openxmlformats.org/spreadsheetml/2006/main" count="2024" uniqueCount="192">
  <si>
    <t>Serie factura</t>
  </si>
  <si>
    <t>Fecha factura</t>
  </si>
  <si>
    <t>Nombre receptor</t>
  </si>
  <si>
    <t>Total base imponible</t>
  </si>
  <si>
    <t>Total IVA</t>
  </si>
  <si>
    <t>Total</t>
  </si>
  <si>
    <t>A</t>
  </si>
  <si>
    <t>M</t>
  </si>
  <si>
    <t>Nombre ( Proveedores )</t>
  </si>
  <si>
    <t>Base imponible</t>
  </si>
  <si>
    <t>Total IRPF</t>
  </si>
  <si>
    <t>ME</t>
  </si>
  <si>
    <t>AL</t>
  </si>
  <si>
    <t>CO</t>
  </si>
  <si>
    <t>TRABAJADOR</t>
  </si>
  <si>
    <t>BRUTO</t>
  </si>
  <si>
    <t>DED. S.SOC</t>
  </si>
  <si>
    <t>IRPF</t>
  </si>
  <si>
    <t>LIQUIDO</t>
  </si>
  <si>
    <t>CSTE EMPRE</t>
  </si>
  <si>
    <t>PR. P. EXT</t>
  </si>
  <si>
    <t>RET. ESPEC</t>
  </si>
  <si>
    <t>BON APREND</t>
  </si>
  <si>
    <t>DTO ESPECI</t>
  </si>
  <si>
    <t>I.I. CTA</t>
  </si>
  <si>
    <t>ANTI/EMBAR</t>
  </si>
  <si>
    <t>BONIFICACI</t>
  </si>
  <si>
    <t>ILT</t>
  </si>
  <si>
    <t>COMPL ILT</t>
  </si>
  <si>
    <t>000036</t>
  </si>
  <si>
    <t>000002</t>
  </si>
  <si>
    <t>000001</t>
  </si>
  <si>
    <t>000023</t>
  </si>
  <si>
    <t>000039</t>
  </si>
  <si>
    <t>000044</t>
  </si>
  <si>
    <t>000003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</si>
  <si>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</si>
  <si>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</si>
  <si>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</si>
  <si>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</si>
  <si>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</si>
  <si>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</si>
  <si>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</si>
  <si>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</si>
  <si>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</si>
  <si>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</si>
  <si>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</si>
  <si>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</si>
  <si>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</si>
  <si>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</si>
  <si>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</si>
  <si>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</si>
  <si>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</si>
  <si>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</si>
  <si>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</si>
  <si>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</si>
  <si>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</si>
  <si>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</si>
  <si>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 xml:space="preserve">NOVIEMBRE </t>
  </si>
  <si>
    <t>DICIEMBRE</t>
  </si>
  <si>
    <t>TOTAL 2018</t>
  </si>
  <si>
    <t>Ingresos</t>
  </si>
  <si>
    <t>Coste Personal</t>
  </si>
  <si>
    <t>Gastos Indirectos</t>
  </si>
  <si>
    <t>Resultado Operativo</t>
  </si>
  <si>
    <t>Total Gastos</t>
  </si>
  <si>
    <t>Amortizaciones</t>
  </si>
  <si>
    <t>Resultado de Explotación</t>
  </si>
  <si>
    <t>Resultado</t>
  </si>
  <si>
    <t>Facturas</t>
  </si>
  <si>
    <t>Proformas</t>
  </si>
  <si>
    <t>Mes</t>
  </si>
  <si>
    <t>Altas</t>
  </si>
  <si>
    <t>Letrados</t>
  </si>
  <si>
    <t>Socios</t>
  </si>
  <si>
    <t>Acumulado</t>
  </si>
  <si>
    <t>Coste personal</t>
  </si>
  <si>
    <t>Etiquetas de fila</t>
  </si>
  <si>
    <t>Total general</t>
  </si>
  <si>
    <t>Etiquetas de columna</t>
  </si>
  <si>
    <t>Suma de Total base imponible</t>
  </si>
  <si>
    <t>Grupo</t>
  </si>
  <si>
    <t>Subgrupo</t>
  </si>
  <si>
    <t>Suministro</t>
  </si>
  <si>
    <t>Gasolina</t>
  </si>
  <si>
    <t>Servicios Profesionales</t>
  </si>
  <si>
    <t xml:space="preserve">Mantenimiento </t>
  </si>
  <si>
    <t>Colaborador Jurídico</t>
  </si>
  <si>
    <t>Material Oficina</t>
  </si>
  <si>
    <t>Agua</t>
  </si>
  <si>
    <t>Luz</t>
  </si>
  <si>
    <t>Publicidad, RRSS, WEB</t>
  </si>
  <si>
    <t>Office</t>
  </si>
  <si>
    <t>Limpieza</t>
  </si>
  <si>
    <t>Colaboradores Comerciales</t>
  </si>
  <si>
    <t xml:space="preserve">Gas </t>
  </si>
  <si>
    <t xml:space="preserve">Telefonía </t>
  </si>
  <si>
    <t>Ratio Personal</t>
  </si>
  <si>
    <t>Ratio gastos Indirectos</t>
  </si>
  <si>
    <t>Gasto Extraor / Finan</t>
  </si>
  <si>
    <t>Resultado Neto antes de I.S.</t>
  </si>
  <si>
    <t>OFICINA</t>
  </si>
  <si>
    <t>pte devolver a Obiter</t>
  </si>
  <si>
    <t>Seguros</t>
  </si>
  <si>
    <t>Caixa Geral</t>
  </si>
  <si>
    <t>Alquiler</t>
  </si>
  <si>
    <t>ALMENDRALEJO</t>
  </si>
  <si>
    <t>MERIDA</t>
  </si>
  <si>
    <t>2019 Budget</t>
  </si>
  <si>
    <t>%</t>
  </si>
  <si>
    <t>Acum</t>
  </si>
  <si>
    <t>Acum 18</t>
  </si>
  <si>
    <t>Acum BG</t>
  </si>
  <si>
    <t>Rellenar</t>
  </si>
  <si>
    <t>SE</t>
  </si>
  <si>
    <t>Suplido</t>
  </si>
  <si>
    <t>Gas</t>
  </si>
  <si>
    <t>Gastos Financieros</t>
  </si>
  <si>
    <t>Serie factura ( Facturas proforma )</t>
  </si>
  <si>
    <t>Fecha cobro</t>
  </si>
  <si>
    <t>Cliente ( Clientes )</t>
  </si>
  <si>
    <t>Base</t>
  </si>
  <si>
    <t>Total con IVA</t>
  </si>
  <si>
    <t>Suplidos</t>
  </si>
  <si>
    <t>Referencia factura proveedor</t>
  </si>
  <si>
    <t>Arrendamiento</t>
  </si>
  <si>
    <t>Colaborador Externo</t>
  </si>
  <si>
    <t>Mantenimiento</t>
  </si>
  <si>
    <t>Bankinter</t>
  </si>
  <si>
    <t>BBVA</t>
  </si>
  <si>
    <t>Informático</t>
  </si>
  <si>
    <t>Despacho</t>
  </si>
  <si>
    <t>Estado cobro</t>
  </si>
  <si>
    <t>08-01-2019</t>
  </si>
  <si>
    <t>Cobrado</t>
  </si>
  <si>
    <t>26-02-2019</t>
  </si>
  <si>
    <t>12-03-2019</t>
  </si>
  <si>
    <t>14-03-2019</t>
  </si>
  <si>
    <t>18-02-2019</t>
  </si>
  <si>
    <t>28-02-2019</t>
  </si>
  <si>
    <t>21-03-2019</t>
  </si>
  <si>
    <t>11-02-2019</t>
  </si>
  <si>
    <t>04-03-2019</t>
  </si>
  <si>
    <t>13-03-2019</t>
  </si>
  <si>
    <t>14-02-2019</t>
  </si>
  <si>
    <t>Cobrado en Exceso</t>
  </si>
  <si>
    <t>15-03-2019</t>
  </si>
  <si>
    <t>AC</t>
  </si>
  <si>
    <t>27-03-2019</t>
  </si>
  <si>
    <t>24-01-2019</t>
  </si>
  <si>
    <t>FA</t>
  </si>
  <si>
    <t>01-03-2019</t>
  </si>
  <si>
    <t>01-02-2019</t>
  </si>
  <si>
    <t>01-01-2019</t>
  </si>
  <si>
    <t>FM</t>
  </si>
  <si>
    <t>Cobro Parcial</t>
  </si>
  <si>
    <t>16-01-2019</t>
  </si>
  <si>
    <t>17-01-2019</t>
  </si>
  <si>
    <t>12-02-2019</t>
  </si>
  <si>
    <t>NO cobrado</t>
  </si>
  <si>
    <t>19-03-2019</t>
  </si>
  <si>
    <t>08-03-2019</t>
  </si>
  <si>
    <t>10-01-2019</t>
  </si>
  <si>
    <t>29-03-2019</t>
  </si>
  <si>
    <t>30-01-2019</t>
  </si>
  <si>
    <t>07-02-2019</t>
  </si>
  <si>
    <t>13-02-2019</t>
  </si>
  <si>
    <t>31-01-2019</t>
  </si>
  <si>
    <t>05-02-2019</t>
  </si>
  <si>
    <t>14-01-2019</t>
  </si>
  <si>
    <t>20-02-2019</t>
  </si>
  <si>
    <t>21-02-2019</t>
  </si>
  <si>
    <t>06-02-2019</t>
  </si>
  <si>
    <t>11-01-2019</t>
  </si>
  <si>
    <t>22-01-2019</t>
  </si>
  <si>
    <t>22-02-2019</t>
  </si>
  <si>
    <t>27-02-2019</t>
  </si>
  <si>
    <t>MC</t>
  </si>
  <si>
    <t>Oficina</t>
  </si>
  <si>
    <t>Fecha</t>
  </si>
  <si>
    <t>enero</t>
  </si>
  <si>
    <t>febrero</t>
  </si>
  <si>
    <t>marzo</t>
  </si>
  <si>
    <t>ANÁLISIS DE NEGOCIO ALMENDRALEJO 2019</t>
  </si>
  <si>
    <t>ANÁLISIS DE NEGOCIO CONSOLIDADO 2019</t>
  </si>
  <si>
    <t>ANÁLISIS DE NEGOCIO MERIDA 2019</t>
  </si>
  <si>
    <t>Jesus</t>
  </si>
  <si>
    <t>Guadalupe</t>
  </si>
  <si>
    <t>Maria</t>
  </si>
  <si>
    <t>Jose</t>
  </si>
  <si>
    <t>Socio 1</t>
  </si>
  <si>
    <t>Socio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</si>
</sst>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-C0A]_-;\-* #,##0.00\ [$€-C0A]_-;_-* &quot;-&quot;??\ [$€-C0A]_-;_-@_-"/>
    <numFmt numFmtId="166" formatCode="#,###,##0.00;\-#,###,##0.00;"/>
    <numFmt numFmtId="167" formatCode="_-* #,##0\ _€_-;\-* #,##0\ _€_-;_-* &quot;-&quot;??\ _€_-;_-@_-"/>
    <numFmt numFmtId="168" formatCode="#,##0.00_ ;\-#,##0.00\ "/>
    <numFmt numFmtId="169" formatCode="_-* #,##0\ &quot;€&quot;_-;\-* #,##0\ &quot;€&quot;_-;_-* &quot;-&quot;??\ &quot;€&quot;_-;_-@_-"/>
    <numFmt numFmtId="170" formatCode="[$-C0A]mmmm\-yy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1"/>
      <color indexed="8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1"/>
      <name val="Calibri"/>
      <family val="2"/>
      <scheme val="minor"/>
    </font>
    <font>
      <i/>
      <sz val="9"/>
      <name val="Arial"/>
      <family val="2"/>
    </font>
    <font>
      <b/>
      <sz val="12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48"/>
      <color theme="0"/>
      <name val="Freestyle Script"/>
      <family val="4"/>
    </font>
    <font>
      <b/>
      <sz val="14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8"/>
      <color theme="4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theme="9"/>
        <bgColor rgb="FFB6D7A8"/>
      </patternFill>
    </fill>
    <fill>
      <patternFill patternType="solid">
        <fgColor theme="9" tint="0.39997558519241921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9"/>
        <bgColor indexed="64"/>
      </patternFill>
    </fill>
    <fill>
      <patternFill patternType="solid">
        <fgColor rgb="FFFF9900"/>
        <bgColor rgb="FFFF9900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-0.499984740745262"/>
        <bgColor rgb="FF38761D"/>
      </patternFill>
    </fill>
    <fill>
      <patternFill patternType="solid">
        <fgColor theme="8" tint="0.59999389629810485"/>
        <bgColor rgb="FFB6D7A8"/>
      </patternFill>
    </fill>
    <fill>
      <patternFill patternType="solid">
        <fgColor theme="8" tint="0.59999389629810485"/>
        <bgColor rgb="FFFFF2CC"/>
      </patternFill>
    </fill>
    <fill>
      <patternFill patternType="solid">
        <fgColor theme="8" tint="-0.249977111117893"/>
        <bgColor rgb="FFB6D7A8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rgb="FFFFF2CC"/>
      </patternFill>
    </fill>
    <fill>
      <patternFill patternType="solid">
        <fgColor theme="7" tint="-0.499984740745262"/>
        <bgColor rgb="FF38761D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7" tint="0.59999389629810485"/>
        <bgColor rgb="FFFFF2CC"/>
      </patternFill>
    </fill>
    <fill>
      <patternFill patternType="solid">
        <fgColor theme="7" tint="-0.249977111117893"/>
        <bgColor rgb="FFB6D7A8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249977111117893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7">
    <xf numFmtId="0" fontId="0" fillId="0" borderId="0" xfId="0"/>
    <xf numFmtId="4" fontId="0" fillId="0" borderId="0" xfId="0" applyNumberFormat="1"/>
    <xf numFmtId="165" fontId="0" fillId="0" borderId="0" xfId="0" applyNumberFormat="1"/>
    <xf numFmtId="1" fontId="0" fillId="0" borderId="0" xfId="0" applyNumberFormat="1"/>
    <xf numFmtId="0" fontId="3" fillId="0" borderId="1" xfId="0" applyFont="1" applyBorder="1"/>
    <xf numFmtId="166" fontId="4" fillId="0" borderId="1" xfId="0" applyNumberFormat="1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quotePrefix="1" applyFont="1" applyBorder="1"/>
    <xf numFmtId="166" fontId="4" fillId="0" borderId="6" xfId="0" applyNumberFormat="1" applyFont="1" applyBorder="1"/>
    <xf numFmtId="44" fontId="0" fillId="0" borderId="0" xfId="2" applyFont="1"/>
    <xf numFmtId="44" fontId="0" fillId="0" borderId="0" xfId="0" applyNumberForma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2" borderId="7" xfId="0" applyFont="1" applyFill="1" applyBorder="1" applyAlignment="1">
      <alignment horizontal="center"/>
    </xf>
    <xf numFmtId="3" fontId="7" fillId="4" borderId="9" xfId="0" applyNumberFormat="1" applyFont="1" applyFill="1" applyBorder="1" applyAlignment="1">
      <alignment horizontal="center"/>
    </xf>
    <xf numFmtId="0" fontId="7" fillId="7" borderId="10" xfId="0" applyFont="1" applyFill="1" applyBorder="1"/>
    <xf numFmtId="3" fontId="7" fillId="7" borderId="11" xfId="0" applyNumberFormat="1" applyFont="1" applyFill="1" applyBorder="1" applyAlignment="1">
      <alignment horizontal="center"/>
    </xf>
    <xf numFmtId="3" fontId="7" fillId="7" borderId="12" xfId="0" applyNumberFormat="1" applyFont="1" applyFill="1" applyBorder="1" applyAlignment="1">
      <alignment horizontal="center"/>
    </xf>
    <xf numFmtId="0" fontId="7" fillId="0" borderId="0" xfId="0" applyFont="1"/>
    <xf numFmtId="3" fontId="7" fillId="0" borderId="0" xfId="0" applyNumberFormat="1" applyFont="1" applyAlignment="1">
      <alignment horizontal="center"/>
    </xf>
    <xf numFmtId="0" fontId="8" fillId="0" borderId="0" xfId="0" applyFont="1"/>
    <xf numFmtId="9" fontId="9" fillId="0" borderId="0" xfId="0" applyNumberFormat="1" applyFont="1" applyAlignment="1">
      <alignment horizontal="center"/>
    </xf>
    <xf numFmtId="0" fontId="7" fillId="3" borderId="1" xfId="0" applyFont="1" applyFill="1" applyBorder="1"/>
    <xf numFmtId="167" fontId="7" fillId="8" borderId="1" xfId="1" applyNumberFormat="1" applyFont="1" applyFill="1" applyBorder="1" applyAlignment="1">
      <alignment horizontal="center"/>
    </xf>
    <xf numFmtId="0" fontId="7" fillId="9" borderId="8" xfId="0" applyFont="1" applyFill="1" applyBorder="1"/>
    <xf numFmtId="3" fontId="7" fillId="9" borderId="8" xfId="0" applyNumberFormat="1" applyFont="1" applyFill="1" applyBorder="1" applyAlignment="1">
      <alignment horizontal="center"/>
    </xf>
    <xf numFmtId="9" fontId="10" fillId="0" borderId="0" xfId="0" applyNumberFormat="1" applyFont="1" applyAlignment="1">
      <alignment horizontal="center"/>
    </xf>
    <xf numFmtId="168" fontId="0" fillId="0" borderId="0" xfId="0" applyNumberFormat="1"/>
    <xf numFmtId="9" fontId="8" fillId="0" borderId="0" xfId="3" applyFont="1" applyAlignment="1">
      <alignment horizontal="center"/>
    </xf>
    <xf numFmtId="9" fontId="8" fillId="6" borderId="0" xfId="3" applyFont="1" applyFill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/>
    </xf>
    <xf numFmtId="0" fontId="7" fillId="0" borderId="1" xfId="0" applyFont="1" applyBorder="1"/>
    <xf numFmtId="3" fontId="7" fillId="0" borderId="1" xfId="0" applyNumberFormat="1" applyFont="1" applyBorder="1" applyAlignment="1">
      <alignment horizontal="center"/>
    </xf>
    <xf numFmtId="0" fontId="7" fillId="5" borderId="1" xfId="0" applyFont="1" applyFill="1" applyBorder="1"/>
    <xf numFmtId="3" fontId="7" fillId="5" borderId="1" xfId="0" applyNumberFormat="1" applyFont="1" applyFill="1" applyBorder="1" applyAlignment="1">
      <alignment horizontal="center"/>
    </xf>
    <xf numFmtId="0" fontId="0" fillId="11" borderId="16" xfId="0" applyFill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11" fillId="0" borderId="0" xfId="0" applyFont="1"/>
    <xf numFmtId="0" fontId="7" fillId="5" borderId="19" xfId="0" applyFont="1" applyFill="1" applyBorder="1"/>
    <xf numFmtId="3" fontId="7" fillId="5" borderId="7" xfId="0" applyNumberFormat="1" applyFont="1" applyFill="1" applyBorder="1" applyAlignment="1">
      <alignment horizontal="center"/>
    </xf>
    <xf numFmtId="3" fontId="7" fillId="4" borderId="20" xfId="0" applyNumberFormat="1" applyFont="1" applyFill="1" applyBorder="1" applyAlignment="1">
      <alignment horizontal="center"/>
    </xf>
    <xf numFmtId="0" fontId="0" fillId="0" borderId="1" xfId="0" applyBorder="1"/>
    <xf numFmtId="3" fontId="8" fillId="6" borderId="1" xfId="0" applyNumberFormat="1" applyFont="1" applyFill="1" applyBorder="1" applyAlignment="1">
      <alignment horizontal="center"/>
    </xf>
    <xf numFmtId="0" fontId="11" fillId="0" borderId="1" xfId="0" applyFont="1" applyBorder="1"/>
    <xf numFmtId="0" fontId="12" fillId="0" borderId="0" xfId="0" applyFont="1" applyAlignment="1">
      <alignment horizontal="right"/>
    </xf>
    <xf numFmtId="3" fontId="8" fillId="0" borderId="0" xfId="0" applyNumberFormat="1" applyFont="1" applyAlignment="1">
      <alignment horizontal="center"/>
    </xf>
    <xf numFmtId="3" fontId="8" fillId="5" borderId="1" xfId="0" applyNumberFormat="1" applyFont="1" applyFill="1" applyBorder="1" applyAlignment="1">
      <alignment horizontal="center"/>
    </xf>
    <xf numFmtId="0" fontId="7" fillId="7" borderId="1" xfId="0" applyFont="1" applyFill="1" applyBorder="1"/>
    <xf numFmtId="3" fontId="7" fillId="7" borderId="1" xfId="0" applyNumberFormat="1" applyFont="1" applyFill="1" applyBorder="1" applyAlignment="1">
      <alignment horizontal="center"/>
    </xf>
    <xf numFmtId="0" fontId="3" fillId="0" borderId="21" xfId="0" applyFont="1" applyBorder="1"/>
    <xf numFmtId="0" fontId="3" fillId="0" borderId="22" xfId="0" quotePrefix="1" applyFont="1" applyBorder="1"/>
    <xf numFmtId="0" fontId="13" fillId="0" borderId="0" xfId="0" applyFont="1"/>
    <xf numFmtId="0" fontId="0" fillId="0" borderId="23" xfId="0" applyBorder="1"/>
    <xf numFmtId="0" fontId="15" fillId="10" borderId="13" xfId="0" applyFont="1" applyFill="1" applyBorder="1" applyAlignment="1">
      <alignment horizontal="center" vertical="center" wrapText="1"/>
    </xf>
    <xf numFmtId="0" fontId="7" fillId="13" borderId="1" xfId="0" applyFont="1" applyFill="1" applyBorder="1"/>
    <xf numFmtId="3" fontId="7" fillId="13" borderId="1" xfId="0" applyNumberFormat="1" applyFont="1" applyFill="1" applyBorder="1" applyAlignment="1">
      <alignment horizontal="center"/>
    </xf>
    <xf numFmtId="0" fontId="7" fillId="14" borderId="1" xfId="0" applyFont="1" applyFill="1" applyBorder="1"/>
    <xf numFmtId="3" fontId="7" fillId="14" borderId="1" xfId="0" applyNumberFormat="1" applyFont="1" applyFill="1" applyBorder="1" applyAlignment="1">
      <alignment horizontal="center"/>
    </xf>
    <xf numFmtId="0" fontId="6" fillId="15" borderId="7" xfId="0" applyFont="1" applyFill="1" applyBorder="1" applyAlignment="1">
      <alignment horizontal="center"/>
    </xf>
    <xf numFmtId="0" fontId="7" fillId="16" borderId="1" xfId="0" applyFont="1" applyFill="1" applyBorder="1"/>
    <xf numFmtId="3" fontId="7" fillId="16" borderId="1" xfId="0" applyNumberFormat="1" applyFont="1" applyFill="1" applyBorder="1" applyAlignment="1">
      <alignment horizontal="center"/>
    </xf>
    <xf numFmtId="3" fontId="7" fillId="17" borderId="1" xfId="0" applyNumberFormat="1" applyFont="1" applyFill="1" applyBorder="1" applyAlignment="1">
      <alignment horizontal="center"/>
    </xf>
    <xf numFmtId="0" fontId="7" fillId="16" borderId="19" xfId="0" applyFont="1" applyFill="1" applyBorder="1"/>
    <xf numFmtId="3" fontId="7" fillId="16" borderId="7" xfId="0" applyNumberFormat="1" applyFont="1" applyFill="1" applyBorder="1" applyAlignment="1">
      <alignment horizontal="center"/>
    </xf>
    <xf numFmtId="3" fontId="7" fillId="17" borderId="20" xfId="0" applyNumberFormat="1" applyFont="1" applyFill="1" applyBorder="1" applyAlignment="1">
      <alignment horizontal="center"/>
    </xf>
    <xf numFmtId="3" fontId="8" fillId="16" borderId="1" xfId="0" applyNumberFormat="1" applyFont="1" applyFill="1" applyBorder="1" applyAlignment="1">
      <alignment horizontal="center"/>
    </xf>
    <xf numFmtId="0" fontId="7" fillId="18" borderId="1" xfId="0" applyFont="1" applyFill="1" applyBorder="1"/>
    <xf numFmtId="167" fontId="7" fillId="19" borderId="1" xfId="1" applyNumberFormat="1" applyFont="1" applyFill="1" applyBorder="1" applyAlignment="1">
      <alignment horizontal="center"/>
    </xf>
    <xf numFmtId="3" fontId="7" fillId="20" borderId="9" xfId="0" applyNumberFormat="1" applyFont="1" applyFill="1" applyBorder="1" applyAlignment="1">
      <alignment horizontal="center"/>
    </xf>
    <xf numFmtId="0" fontId="6" fillId="21" borderId="7" xfId="0" applyFont="1" applyFill="1" applyBorder="1" applyAlignment="1">
      <alignment horizontal="center"/>
    </xf>
    <xf numFmtId="0" fontId="7" fillId="22" borderId="1" xfId="0" applyFont="1" applyFill="1" applyBorder="1"/>
    <xf numFmtId="3" fontId="7" fillId="22" borderId="1" xfId="0" applyNumberFormat="1" applyFont="1" applyFill="1" applyBorder="1" applyAlignment="1">
      <alignment horizontal="center"/>
    </xf>
    <xf numFmtId="3" fontId="7" fillId="23" borderId="1" xfId="0" applyNumberFormat="1" applyFont="1" applyFill="1" applyBorder="1" applyAlignment="1">
      <alignment horizontal="center"/>
    </xf>
    <xf numFmtId="0" fontId="7" fillId="22" borderId="19" xfId="0" applyFont="1" applyFill="1" applyBorder="1"/>
    <xf numFmtId="3" fontId="7" fillId="22" borderId="7" xfId="0" applyNumberFormat="1" applyFont="1" applyFill="1" applyBorder="1" applyAlignment="1">
      <alignment horizontal="center"/>
    </xf>
    <xf numFmtId="3" fontId="7" fillId="23" borderId="20" xfId="0" applyNumberFormat="1" applyFont="1" applyFill="1" applyBorder="1" applyAlignment="1">
      <alignment horizontal="center"/>
    </xf>
    <xf numFmtId="3" fontId="8" fillId="22" borderId="1" xfId="0" applyNumberFormat="1" applyFont="1" applyFill="1" applyBorder="1" applyAlignment="1">
      <alignment horizontal="center"/>
    </xf>
    <xf numFmtId="0" fontId="7" fillId="24" borderId="1" xfId="0" applyFont="1" applyFill="1" applyBorder="1"/>
    <xf numFmtId="167" fontId="7" fillId="25" borderId="1" xfId="1" applyNumberFormat="1" applyFont="1" applyFill="1" applyBorder="1" applyAlignment="1">
      <alignment horizontal="center"/>
    </xf>
    <xf numFmtId="3" fontId="7" fillId="26" borderId="9" xfId="0" applyNumberFormat="1" applyFont="1" applyFill="1" applyBorder="1" applyAlignment="1">
      <alignment horizontal="center"/>
    </xf>
    <xf numFmtId="3" fontId="0" fillId="0" borderId="0" xfId="0" applyNumberFormat="1"/>
    <xf numFmtId="2" fontId="0" fillId="0" borderId="0" xfId="0" applyNumberFormat="1"/>
    <xf numFmtId="0" fontId="2" fillId="10" borderId="24" xfId="0" applyFont="1" applyFill="1" applyBorder="1" applyAlignment="1">
      <alignment horizontal="center"/>
    </xf>
    <xf numFmtId="44" fontId="0" fillId="0" borderId="13" xfId="2" applyFont="1" applyBorder="1" applyAlignment="1">
      <alignment horizontal="center"/>
    </xf>
    <xf numFmtId="0" fontId="0" fillId="11" borderId="25" xfId="0" applyFill="1" applyBorder="1" applyAlignment="1">
      <alignment horizontal="center"/>
    </xf>
    <xf numFmtId="9" fontId="0" fillId="0" borderId="18" xfId="3" applyFont="1" applyBorder="1"/>
    <xf numFmtId="9" fontId="0" fillId="0" borderId="27" xfId="3" applyFont="1" applyBorder="1"/>
    <xf numFmtId="0" fontId="0" fillId="11" borderId="17" xfId="0" applyFill="1" applyBorder="1" applyAlignment="1">
      <alignment horizontal="center"/>
    </xf>
    <xf numFmtId="169" fontId="0" fillId="0" borderId="13" xfId="2" applyNumberFormat="1" applyFont="1" applyBorder="1" applyAlignment="1">
      <alignment horizontal="center"/>
    </xf>
    <xf numFmtId="169" fontId="0" fillId="0" borderId="18" xfId="2" applyNumberFormat="1" applyFont="1" applyBorder="1"/>
    <xf numFmtId="169" fontId="0" fillId="0" borderId="0" xfId="2" applyNumberFormat="1" applyFont="1"/>
    <xf numFmtId="169" fontId="0" fillId="0" borderId="27" xfId="2" applyNumberFormat="1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20" fillId="0" borderId="0" xfId="0" applyFont="1"/>
    <xf numFmtId="0" fontId="0" fillId="0" borderId="0" xfId="0" applyNumberFormat="1"/>
    <xf numFmtId="44" fontId="22" fillId="0" borderId="0" xfId="2" applyFont="1"/>
    <xf numFmtId="44" fontId="23" fillId="0" borderId="0" xfId="2" applyFont="1"/>
    <xf numFmtId="0" fontId="22" fillId="0" borderId="0" xfId="0" applyFont="1"/>
    <xf numFmtId="44" fontId="24" fillId="0" borderId="0" xfId="2" applyFont="1"/>
    <xf numFmtId="44" fontId="25" fillId="0" borderId="0" xfId="2" applyFont="1"/>
    <xf numFmtId="168" fontId="25" fillId="0" borderId="0" xfId="0" applyNumberFormat="1" applyFont="1"/>
    <xf numFmtId="170" fontId="0" fillId="0" borderId="0" xfId="0" applyNumberFormat="1" applyAlignment="1">
      <alignment horizontal="left"/>
    </xf>
    <xf numFmtId="0" fontId="25" fillId="0" borderId="0" xfId="0" applyFont="1"/>
    <xf numFmtId="0" fontId="0" fillId="27" borderId="0" xfId="0" applyFill="1"/>
    <xf numFmtId="170" fontId="22" fillId="0" borderId="0" xfId="0" applyNumberFormat="1" applyFont="1" applyAlignment="1">
      <alignment horizontal="left"/>
    </xf>
    <xf numFmtId="44" fontId="22" fillId="27" borderId="0" xfId="2" applyFont="1" applyFill="1"/>
    <xf numFmtId="1" fontId="22" fillId="0" borderId="0" xfId="0" applyNumberFormat="1" applyFont="1"/>
    <xf numFmtId="44" fontId="25" fillId="27" borderId="0" xfId="2" applyFont="1" applyFill="1"/>
    <xf numFmtId="44" fontId="23" fillId="27" borderId="0" xfId="2" applyFont="1" applyFill="1"/>
    <xf numFmtId="0" fontId="24" fillId="0" borderId="0" xfId="0" applyFont="1"/>
    <xf numFmtId="170" fontId="24" fillId="0" borderId="0" xfId="0" applyNumberFormat="1" applyFont="1" applyAlignment="1">
      <alignment horizontal="left"/>
    </xf>
    <xf numFmtId="44" fontId="26" fillId="0" borderId="0" xfId="2" applyFont="1"/>
    <xf numFmtId="44" fontId="23" fillId="0" borderId="0" xfId="0" applyNumberFormat="1" applyFont="1"/>
    <xf numFmtId="0" fontId="23" fillId="0" borderId="0" xfId="0" applyFont="1"/>
    <xf numFmtId="0" fontId="0" fillId="0" borderId="0" xfId="0" applyFill="1"/>
    <xf numFmtId="0" fontId="16" fillId="12" borderId="0" xfId="0" applyFont="1" applyFill="1" applyAlignment="1">
      <alignment horizontal="center" vertical="center"/>
    </xf>
    <xf numFmtId="0" fontId="14" fillId="11" borderId="14" xfId="0" applyFont="1" applyFill="1" applyBorder="1" applyAlignment="1">
      <alignment horizontal="center" vertical="center" wrapText="1"/>
    </xf>
    <xf numFmtId="0" fontId="14" fillId="11" borderId="26" xfId="0" applyFont="1" applyFill="1" applyBorder="1" applyAlignment="1">
      <alignment horizontal="center" vertical="center" wrapText="1"/>
    </xf>
    <xf numFmtId="0" fontId="14" fillId="11" borderId="1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69" fontId="18" fillId="0" borderId="0" xfId="2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6" fillId="28" borderId="0" xfId="0" applyFont="1" applyFill="1" applyAlignment="1">
      <alignment horizontal="center" vertical="center"/>
    </xf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15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Indicadores Mes</a:t>
            </a:r>
          </a:p>
        </c:rich>
      </c:tx>
      <c:layout>
        <c:manualLayout>
          <c:xMode val="edge"/>
          <c:yMode val="edge"/>
          <c:x val="0.30934388944937813"/>
          <c:y val="3.636363636363636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Datos'!$F$10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Marzo</c:v>
                </c:pt>
              </c:strCache>
            </c:strRef>
          </c:cat>
          <c:val>
            <c:numRef>
              <c:f>'Análisis Datos'!$G$10</c:f>
              <c:numCache>
                <c:formatCode>_-* #,##0\ "€"_-;\-* #,##0\ "€"_-;_-* "-"??\ "€"_-;_-@_-</c:formatCode>
                <c:ptCount val="1"/>
                <c:pt idx="0">
                  <c:v>49830.64900826446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6C-4459-8583-417C034F082D}"/>
            </c:ext>
          </c:extLst>
        </c:ser>
        <c:ser>
          <c:idx val="1"/>
          <c:order val="1"/>
          <c:tx>
            <c:strRef>
              <c:f>'Análisis Datos'!$F$12</c:f>
              <c:strCache>
                <c:ptCount val="1"/>
                <c:pt idx="0">
                  <c:v>Coste personal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Marzo</c:v>
                </c:pt>
              </c:strCache>
            </c:strRef>
          </c:cat>
          <c:val>
            <c:numRef>
              <c:f>'Análisis Datos'!$G$12</c:f>
              <c:numCache>
                <c:formatCode>_-* #,##0\ "€"_-;\-* #,##0\ "€"_-;_-* "-"??\ "€"_-;_-@_-</c:formatCode>
                <c:ptCount val="1"/>
                <c:pt idx="0">
                  <c:v>27894.9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6C-4459-8583-417C034F082D}"/>
            </c:ext>
          </c:extLst>
        </c:ser>
        <c:ser>
          <c:idx val="2"/>
          <c:order val="2"/>
          <c:tx>
            <c:strRef>
              <c:f>'Análisis Datos'!$F$14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Marzo</c:v>
                </c:pt>
              </c:strCache>
            </c:strRef>
          </c:cat>
          <c:val>
            <c:numRef>
              <c:f>'Análisis Datos'!$G$14</c:f>
              <c:numCache>
                <c:formatCode>_-* #,##0\ "€"_-;\-* #,##0\ "€"_-;_-* "-"??\ "€"_-;_-@_-</c:formatCode>
                <c:ptCount val="1"/>
                <c:pt idx="0">
                  <c:v>10782.740000000002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6C-4459-8583-417C034F082D}"/>
            </c:ext>
          </c:extLst>
        </c:ser>
        <c:ser>
          <c:idx val="3"/>
          <c:order val="3"/>
          <c:tx>
            <c:strRef>
              <c:f>'Análisis Datos'!$F$16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Marzo</c:v>
                </c:pt>
              </c:strCache>
            </c:strRef>
          </c:cat>
          <c:val>
            <c:numRef>
              <c:f>'Análisis Datos'!$G$16</c:f>
              <c:numCache>
                <c:formatCode>_-* #,##0\ "€"_-;\-* #,##0\ "€"_-;_-* "-"??\ "€"_-;_-@_-</c:formatCode>
                <c:ptCount val="1"/>
                <c:pt idx="0">
                  <c:v>11153.009008264456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D6C-4459-8583-417C034F082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Acumulados</a:t>
            </a:r>
          </a:p>
        </c:rich>
      </c:tx>
      <c:layout>
        <c:manualLayout>
          <c:xMode val="edge"/>
          <c:yMode val="edge"/>
          <c:x val="0.32243871778755501"/>
          <c:y val="5.470584156119302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Datos'!$F$10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Datos'!$H$10</c:f>
              <c:numCache>
                <c:formatCode>_-* #,##0\ "€"_-;\-* #,##0\ "€"_-;_-* "-"??\ "€"_-;_-@_-</c:formatCode>
                <c:ptCount val="1"/>
                <c:pt idx="0">
                  <c:v>156109.8890909091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F8-4CEB-8CDF-C78711E540CE}"/>
            </c:ext>
          </c:extLst>
        </c:ser>
        <c:ser>
          <c:idx val="1"/>
          <c:order val="1"/>
          <c:tx>
            <c:strRef>
              <c:f>'Análisis Datos'!$F$12</c:f>
              <c:strCache>
                <c:ptCount val="1"/>
                <c:pt idx="0">
                  <c:v>Coste personal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Datos'!$H$12</c:f>
              <c:numCache>
                <c:formatCode>_-* #,##0\ "€"_-;\-* #,##0\ "€"_-;_-* "-"??\ "€"_-;_-@_-</c:formatCode>
                <c:ptCount val="1"/>
                <c:pt idx="0">
                  <c:v>88094.47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F8-4CEB-8CDF-C78711E540CE}"/>
            </c:ext>
          </c:extLst>
        </c:ser>
        <c:ser>
          <c:idx val="2"/>
          <c:order val="2"/>
          <c:tx>
            <c:strRef>
              <c:f>'Análisis Datos'!$F$14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Datos'!$H$14</c:f>
              <c:numCache>
                <c:formatCode>_-* #,##0\ "€"_-;\-* #,##0\ "€"_-;_-* "-"??\ "€"_-;_-@_-</c:formatCode>
                <c:ptCount val="1"/>
                <c:pt idx="0">
                  <c:v>32609.88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F8-4CEB-8CDF-C78711E540CE}"/>
            </c:ext>
          </c:extLst>
        </c:ser>
        <c:ser>
          <c:idx val="3"/>
          <c:order val="3"/>
          <c:tx>
            <c:strRef>
              <c:f>'Análisis Datos'!$F$16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Datos'!$H$16</c:f>
              <c:numCache>
                <c:formatCode>_-* #,##0\ "€"_-;\-* #,##0\ "€"_-;_-* "-"??\ "€"_-;_-@_-</c:formatCode>
                <c:ptCount val="1"/>
                <c:pt idx="0">
                  <c:v>32231.529090909105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F8-4CEB-8CDF-C78711E540C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Ingresos Vs Gastos 2019</a:t>
            </a:r>
          </a:p>
        </c:rich>
      </c:tx>
      <c:layout>
        <c:manualLayout>
          <c:xMode val="edge"/>
          <c:yMode val="edge"/>
          <c:x val="0.34694487236283145"/>
          <c:y val="1.643846708388620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1024348174054"/>
          <c:y val="6.0815493541455531E-2"/>
          <c:w val="0.86151855624026863"/>
          <c:h val="0.608187149777633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Resultados'!$P$3</c:f>
              <c:strCache>
                <c:ptCount val="1"/>
                <c:pt idx="0">
                  <c:v>Ingresos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Resultados'!$Q$3:$AB$3</c:f>
              <c:numCache>
                <c:formatCode>#,##0</c:formatCode>
                <c:ptCount val="12"/>
                <c:pt idx="0">
                  <c:v>59177.493140495877</c:v>
                </c:pt>
                <c:pt idx="1">
                  <c:v>47101.746942148769</c:v>
                </c:pt>
                <c:pt idx="2">
                  <c:v>49830.64900826446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4A-431E-AB45-BD8B11D2C3CC}"/>
            </c:ext>
          </c:extLst>
        </c:ser>
        <c:ser>
          <c:idx val="1"/>
          <c:order val="1"/>
          <c:tx>
            <c:strRef>
              <c:f>'Cta Resultados'!$P$41</c:f>
              <c:strCache>
                <c:ptCount val="1"/>
                <c:pt idx="0">
                  <c:v>Total Gastos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val>
            <c:numRef>
              <c:f>'Cta Resultados'!$Q$41:$AB$41</c:f>
              <c:numCache>
                <c:formatCode>_-* #,##0\ _€_-;\-* #,##0\ _€_-;_-* "-"??\ _€_-;_-@_-</c:formatCode>
                <c:ptCount val="12"/>
                <c:pt idx="0">
                  <c:v>44008.36</c:v>
                </c:pt>
                <c:pt idx="1">
                  <c:v>38018.35</c:v>
                </c:pt>
                <c:pt idx="2">
                  <c:v>38677.64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5C3-436E-8FED-5193C18AA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575991840"/>
        <c:axId val="575994464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'Cta Resultados'!$P$53</c15:sqref>
                        </c15:formulaRef>
                      </c:ext>
                    </c:extLst>
                    <c:strCache>
                      <c:ptCount val="1"/>
                      <c:pt idx="0">
                        <c:v>Resultado Neto antes de I.S.</c:v>
                      </c:pt>
                    </c:strCache>
                  </c:strRef>
                </c:tx>
                <c:spPr>
                  <a:noFill/>
                  <a:ln w="9525" cap="flat" cmpd="sng" algn="ctr">
                    <a:solidFill>
                      <a:schemeClr val="accent3"/>
                    </a:solidFill>
                    <a:miter lim="800000"/>
                  </a:ln>
                  <a:effectLst>
                    <a:glow rad="63500">
                      <a:schemeClr val="accent3">
                        <a:satMod val="175000"/>
                        <a:alpha val="25000"/>
                      </a:schemeClr>
                    </a:glow>
                  </a:effectLst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'Cta Resultados'!$Q$53:$AB$53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13991.013140495877</c:v>
                      </c:pt>
                      <c:pt idx="1">
                        <c:v>8092.1369421487689</c:v>
                      </c:pt>
                      <c:pt idx="2">
                        <c:v>10148.379008264457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C-65C3-436E-8FED-5193C18AA3EA}"/>
                  </c:ext>
                </c:extLst>
              </c15:ser>
            </c15:filteredBarSeries>
          </c:ext>
        </c:extLst>
      </c:barChart>
      <c:catAx>
        <c:axId val="57599184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4464"/>
        <c:crosses val="autoZero"/>
        <c:auto val="1"/>
        <c:lblAlgn val="ctr"/>
        <c:lblOffset val="100"/>
        <c:noMultiLvlLbl val="0"/>
      </c:catAx>
      <c:valAx>
        <c:axId val="57599446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1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Desglose Gastos Personal 2019</a:t>
            </a:r>
          </a:p>
          <a:p>
            <a:pPr>
              <a:defRPr/>
            </a:pPr>
            <a:endParaRPr lang="en-US"/>
          </a:p>
        </c:rich>
      </c:tx>
      <c:layout>
        <c:manualLayout>
          <c:xMode val="edge"/>
          <c:yMode val="edge"/>
          <c:x val="0.2537685028214357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3.2528255080193295E-2"/>
          <c:y val="6.0150388889271614E-2"/>
          <c:w val="0.93972024421320621"/>
          <c:h val="0.603808290333914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Resultados'!$P$14</c:f>
              <c:strCache>
                <c:ptCount val="1"/>
                <c:pt idx="0">
                  <c:v>Altas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Resultados'!$Q$14:$AB$14</c:f>
              <c:numCache>
                <c:formatCode>#,##0</c:formatCode>
                <c:ptCount val="12"/>
                <c:pt idx="0">
                  <c:v>5949.69</c:v>
                </c:pt>
                <c:pt idx="1">
                  <c:v>6575.24</c:v>
                </c:pt>
                <c:pt idx="2">
                  <c:v>6575.24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F2-4A3A-AA96-6320194AB5CE}"/>
            </c:ext>
          </c:extLst>
        </c:ser>
        <c:ser>
          <c:idx val="1"/>
          <c:order val="1"/>
          <c:tx>
            <c:strRef>
              <c:f>'Cta Resultados'!$P$17</c:f>
              <c:strCache>
                <c:ptCount val="1"/>
                <c:pt idx="0">
                  <c:v>Letrados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Resultados'!$Q$17:$AB$17</c:f>
              <c:numCache>
                <c:formatCode>#,##0</c:formatCode>
                <c:ptCount val="12"/>
                <c:pt idx="0">
                  <c:v>15347.560000000001</c:v>
                </c:pt>
                <c:pt idx="1">
                  <c:v>10727.08</c:v>
                </c:pt>
                <c:pt idx="2">
                  <c:v>10519.66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F2-4A3A-AA96-6320194AB5CE}"/>
            </c:ext>
          </c:extLst>
        </c:ser>
        <c:ser>
          <c:idx val="2"/>
          <c:order val="2"/>
          <c:tx>
            <c:strRef>
              <c:f>'Cta Resultados'!$P$20</c:f>
              <c:strCache>
                <c:ptCount val="1"/>
                <c:pt idx="0">
                  <c:v>Socios</c:v>
                </c:pt>
              </c:strCache>
            </c:strRef>
          </c:tx>
          <c:spPr>
            <a:noFill/>
            <a:ln w="9525" cap="flat" cmpd="sng" algn="ctr">
              <a:solidFill>
                <a:schemeClr val="accent3"/>
              </a:solidFill>
              <a:miter lim="800000"/>
            </a:ln>
            <a:effectLst>
              <a:glow rad="63500">
                <a:schemeClr val="accent3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Resultados'!$Q$20:$AB$20</c:f>
              <c:numCache>
                <c:formatCode>#,##0</c:formatCode>
                <c:ptCount val="12"/>
                <c:pt idx="0">
                  <c:v>10800</c:v>
                </c:pt>
                <c:pt idx="1">
                  <c:v>10800</c:v>
                </c:pt>
                <c:pt idx="2">
                  <c:v>10800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F2-4A3A-AA96-6320194AB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37848824"/>
        <c:axId val="437847512"/>
      </c:barChart>
      <c:catAx>
        <c:axId val="43784882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7512"/>
        <c:crosses val="autoZero"/>
        <c:auto val="1"/>
        <c:lblAlgn val="ctr"/>
        <c:lblOffset val="100"/>
        <c:noMultiLvlLbl val="0"/>
      </c:catAx>
      <c:valAx>
        <c:axId val="43784751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8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Resultado Neto 2019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'Cta Resultados'!$P$53</c:f>
              <c:strCache>
                <c:ptCount val="1"/>
                <c:pt idx="0">
                  <c:v>Resultado Neto antes de I.S.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Resultados'!$Q$53:$AB$53</c:f>
              <c:numCache>
                <c:formatCode>#,##0</c:formatCode>
                <c:ptCount val="12"/>
                <c:pt idx="0">
                  <c:v>13991.013140495877</c:v>
                </c:pt>
                <c:pt idx="1">
                  <c:v>8092.1369421487689</c:v>
                </c:pt>
                <c:pt idx="2">
                  <c:v>10148.379008264457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FC-42A0-A9EB-0A326DA6F8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1065664"/>
        <c:axId val="481072224"/>
      </c:barChart>
      <c:catAx>
        <c:axId val="481065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72224"/>
        <c:crosses val="autoZero"/>
        <c:auto val="1"/>
        <c:lblAlgn val="ctr"/>
        <c:lblOffset val="100"/>
        <c:noMultiLvlLbl val="0"/>
      </c:catAx>
      <c:valAx>
        <c:axId val="48107222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65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Letrados</a:t>
            </a:r>
            <a:r>
              <a:rPr lang="en-US" baseline="0"/>
              <a:t> mes</a:t>
            </a:r>
            <a:endParaRPr lang="en-US"/>
          </a:p>
        </c:rich>
      </c:tx>
      <c:layout>
        <c:manualLayout>
          <c:xMode val="edge"/>
          <c:yMode val="edge"/>
          <c:x val="0.28262153594437062"/>
          <c:y val="5.0890050956860855E-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848479827622936"/>
          <c:y val="0.12822302465867919"/>
          <c:w val="0.7048485630536151"/>
          <c:h val="0.81045292006977865"/>
        </c:manualLayout>
      </c:layout>
      <c:pieChart>
        <c:varyColors val="1"/>
        <c:ser>
          <c:idx val="0"/>
          <c:order val="0"/>
          <c:tx>
            <c:strRef>
              <c:f>Letrados!$C$9</c:f>
              <c:strCache>
                <c:ptCount val="1"/>
                <c:pt idx="0">
                  <c:v>Marzo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F6D-471F-8584-A9CF131FA02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F6D-471F-8584-A9CF131FA02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F6D-471F-8584-A9CF131FA02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EF6D-471F-8584-A9CF131FA02D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Letrados!$A$11:$A$14</c:f>
              <c:strCache>
                <c:ptCount val="4"/>
                <c:pt idx="0">
                  <c:v>Jesus</c:v>
                </c:pt>
                <c:pt idx="1">
                  <c:v>Guadalupe</c:v>
                </c:pt>
                <c:pt idx="2">
                  <c:v>Maria</c:v>
                </c:pt>
                <c:pt idx="3">
                  <c:v>Jose</c:v>
                </c:pt>
              </c:strCache>
            </c:strRef>
          </c:cat>
          <c:val>
            <c:numRef>
              <c:f>Letrados!$C$11:$C$14</c:f>
              <c:numCache>
                <c:formatCode>General</c:formatCode>
                <c:ptCount val="4"/>
                <c:pt idx="0">
                  <c:v>2218.54</c:v>
                </c:pt>
                <c:pt idx="1">
                  <c:v>2024.5</c:v>
                </c:pt>
                <c:pt idx="2">
                  <c:v>897.5</c:v>
                </c:pt>
                <c:pt idx="3">
                  <c:v>5379.12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F6D-471F-8584-A9CF131FA02D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Letrados</a:t>
            </a:r>
            <a:r>
              <a:rPr lang="en-US" baseline="0"/>
              <a:t> </a:t>
            </a:r>
            <a:r>
              <a:rPr lang="en-US"/>
              <a:t>Acum</a:t>
            </a:r>
          </a:p>
        </c:rich>
      </c:tx>
      <c:layout>
        <c:manualLayout>
          <c:xMode val="edge"/>
          <c:yMode val="edge"/>
          <c:x val="0.29905084024483369"/>
          <c:y val="1.6724742346784241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4167483751076723"/>
          <c:y val="0.15052268112105816"/>
          <c:w val="0.73230014430251511"/>
          <c:h val="0.78257834949180483"/>
        </c:manualLayout>
      </c:layout>
      <c:pieChart>
        <c:varyColors val="1"/>
        <c:ser>
          <c:idx val="0"/>
          <c:order val="0"/>
          <c:tx>
            <c:strRef>
              <c:f>Letrados!$D$9</c:f>
              <c:strCache>
                <c:ptCount val="1"/>
                <c:pt idx="0">
                  <c:v>Acumulado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7D-46F9-BFC5-3D5AF85195FB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37D-46F9-BFC5-3D5AF85195FB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37D-46F9-BFC5-3D5AF85195FB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37D-46F9-BFC5-3D5AF85195F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Letrados!$A$11:$A$14</c:f>
              <c:strCache>
                <c:ptCount val="4"/>
                <c:pt idx="0">
                  <c:v>Jesus</c:v>
                </c:pt>
                <c:pt idx="1">
                  <c:v>Guadalupe</c:v>
                </c:pt>
                <c:pt idx="2">
                  <c:v>Maria</c:v>
                </c:pt>
                <c:pt idx="3">
                  <c:v>Jose</c:v>
                </c:pt>
              </c:strCache>
            </c:strRef>
          </c:cat>
          <c:val>
            <c:numRef>
              <c:f>Letrados!$D$11:$D$14</c:f>
              <c:numCache>
                <c:formatCode>0.00</c:formatCode>
                <c:ptCount val="4"/>
                <c:pt idx="0">
                  <c:v>11722.5</c:v>
                </c:pt>
                <c:pt idx="1">
                  <c:v>7958.18</c:v>
                </c:pt>
                <c:pt idx="2">
                  <c:v>3509.83</c:v>
                </c:pt>
                <c:pt idx="3">
                  <c:v>13403.79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37D-46F9-BFC5-3D5AF85195FB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Ingresos años anteriores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2018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Resultados'!$B$3:$M$3</c:f>
              <c:numCache>
                <c:formatCode>#,##0</c:formatCode>
                <c:ptCount val="12"/>
                <c:pt idx="0">
                  <c:v>32579.17</c:v>
                </c:pt>
                <c:pt idx="1">
                  <c:v>29189.389999999996</c:v>
                </c:pt>
                <c:pt idx="2">
                  <c:v>47690.289999999994</c:v>
                </c:pt>
                <c:pt idx="3">
                  <c:v>47464.07</c:v>
                </c:pt>
                <c:pt idx="4">
                  <c:v>32929.94</c:v>
                </c:pt>
                <c:pt idx="5">
                  <c:v>24244.12</c:v>
                </c:pt>
                <c:pt idx="6">
                  <c:v>42547.55</c:v>
                </c:pt>
                <c:pt idx="7">
                  <c:v>12974.86</c:v>
                </c:pt>
                <c:pt idx="8">
                  <c:v>22140.6</c:v>
                </c:pt>
                <c:pt idx="9">
                  <c:v>18703.25</c:v>
                </c:pt>
                <c:pt idx="10">
                  <c:v>27978.100000000002</c:v>
                </c:pt>
                <c:pt idx="11">
                  <c:v>37262.620000000003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B0-4EE0-B8FF-92056895A8AB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Resultados'!$Q$3:$AB$3</c:f>
              <c:numCache>
                <c:formatCode>#,##0</c:formatCode>
                <c:ptCount val="12"/>
                <c:pt idx="0">
                  <c:v>59177.493140495877</c:v>
                </c:pt>
                <c:pt idx="1">
                  <c:v>47101.746942148769</c:v>
                </c:pt>
                <c:pt idx="2">
                  <c:v>49830.64900826446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B0-4EE0-B8FF-92056895A8AB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2019 Budget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Resultados'!$AF$3:$AQ$3</c:f>
              <c:numCache>
                <c:formatCode>#,##0</c:formatCode>
                <c:ptCount val="12"/>
                <c:pt idx="0">
                  <c:v>53818</c:v>
                </c:pt>
                <c:pt idx="1">
                  <c:v>53818</c:v>
                </c:pt>
                <c:pt idx="2">
                  <c:v>53818</c:v>
                </c:pt>
                <c:pt idx="3">
                  <c:v>53818</c:v>
                </c:pt>
                <c:pt idx="4">
                  <c:v>53818</c:v>
                </c:pt>
                <c:pt idx="5">
                  <c:v>53818</c:v>
                </c:pt>
                <c:pt idx="6">
                  <c:v>53818</c:v>
                </c:pt>
                <c:pt idx="7">
                  <c:v>8000</c:v>
                </c:pt>
                <c:pt idx="8">
                  <c:v>53818</c:v>
                </c:pt>
                <c:pt idx="9">
                  <c:v>53818</c:v>
                </c:pt>
                <c:pt idx="10">
                  <c:v>53818</c:v>
                </c:pt>
                <c:pt idx="11">
                  <c:v>53818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B0-4EE0-B8FF-92056895A8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Gastos años anteriores</a:t>
            </a:r>
          </a:p>
        </c:rich>
      </c:tx>
      <c:layout>
        <c:manualLayout>
          <c:xMode val="edge"/>
          <c:yMode val="edge"/>
          <c:x val="0.18320902991493668"/>
          <c:y val="2.70270270270270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2018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Resultados'!$B$41:$M$41</c:f>
              <c:numCache>
                <c:formatCode>_-* #,##0\ _€_-;\-* #,##0\ _€_-;_-* "-"??\ _€_-;_-@_-</c:formatCode>
                <c:ptCount val="12"/>
                <c:pt idx="0">
                  <c:v>32544.910000000003</c:v>
                </c:pt>
                <c:pt idx="1">
                  <c:v>29115.527000000002</c:v>
                </c:pt>
                <c:pt idx="2">
                  <c:v>34820.589999999997</c:v>
                </c:pt>
                <c:pt idx="3">
                  <c:v>31932.876</c:v>
                </c:pt>
                <c:pt idx="4">
                  <c:v>34237.542999999998</c:v>
                </c:pt>
                <c:pt idx="5">
                  <c:v>35562.440999999999</c:v>
                </c:pt>
                <c:pt idx="6">
                  <c:v>27581.472999999998</c:v>
                </c:pt>
                <c:pt idx="7">
                  <c:v>25528.794999999998</c:v>
                </c:pt>
                <c:pt idx="8">
                  <c:v>25375.573</c:v>
                </c:pt>
                <c:pt idx="9">
                  <c:v>29684.494999999995</c:v>
                </c:pt>
                <c:pt idx="10">
                  <c:v>33844.818842975204</c:v>
                </c:pt>
                <c:pt idx="11">
                  <c:v>41152.387000000002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78-4780-A5D3-C3E16A116860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Resultados'!$Q$41:$AB$41</c:f>
              <c:numCache>
                <c:formatCode>_-* #,##0\ _€_-;\-* #,##0\ _€_-;_-* "-"??\ _€_-;_-@_-</c:formatCode>
                <c:ptCount val="12"/>
                <c:pt idx="0">
                  <c:v>44008.36</c:v>
                </c:pt>
                <c:pt idx="1">
                  <c:v>38018.35</c:v>
                </c:pt>
                <c:pt idx="2">
                  <c:v>38677.64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78-4780-A5D3-C3E16A116860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2019 Budget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Resultados'!$AF$41:$AQ$41</c:f>
              <c:numCache>
                <c:formatCode>_-* #,##0\ _€_-;\-* #,##0\ _€_-;_-* "-"??\ _€_-;_-@_-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78-4780-A5D3-C3E16A116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Indicadores Mes</a:t>
            </a:r>
          </a:p>
        </c:rich>
      </c:tx>
      <c:layout>
        <c:manualLayout>
          <c:xMode val="edge"/>
          <c:yMode val="edge"/>
          <c:x val="0.30934388944937813"/>
          <c:y val="3.636363636363636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 AL 2'!$F$10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 AL 2'!$G$9</c:f>
              <c:strCache>
                <c:ptCount val="1"/>
                <c:pt idx="0">
                  <c:v>Marzo</c:v>
                </c:pt>
              </c:strCache>
            </c:strRef>
          </c:cat>
          <c:val>
            <c:numRef>
              <c:f>'Análisis Datos AL 2'!$G$10</c:f>
              <c:numCache>
                <c:formatCode>_-* #,##0\ "€"_-;\-* #,##0\ "€"_-;_-* "-"??\ "€"_-;_-@_-</c:formatCode>
                <c:ptCount val="1"/>
                <c:pt idx="0">
                  <c:v>26959.960000000003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95-4D25-B1E5-E382689C74F2}"/>
            </c:ext>
          </c:extLst>
        </c:ser>
        <c:ser>
          <c:idx val="1"/>
          <c:order val="1"/>
          <c:tx>
            <c:strRef>
              <c:f>'Análisis Datos AL 2'!$F$12</c:f>
              <c:strCache>
                <c:ptCount val="1"/>
                <c:pt idx="0">
                  <c:v>Coste personal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 AL 2'!$G$9</c:f>
              <c:strCache>
                <c:ptCount val="1"/>
                <c:pt idx="0">
                  <c:v>Marzo</c:v>
                </c:pt>
              </c:strCache>
            </c:strRef>
          </c:cat>
          <c:val>
            <c:numRef>
              <c:f>'Análisis Datos AL 2'!$G$12</c:f>
              <c:numCache>
                <c:formatCode>_-* #,##0\ "€"_-;\-* #,##0\ "€"_-;_-* "-"??\ "€"_-;_-@_-</c:formatCode>
                <c:ptCount val="1"/>
                <c:pt idx="0">
                  <c:v>9023.7000000000007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95-4D25-B1E5-E382689C74F2}"/>
            </c:ext>
          </c:extLst>
        </c:ser>
        <c:ser>
          <c:idx val="2"/>
          <c:order val="2"/>
          <c:tx>
            <c:strRef>
              <c:f>'Análisis Datos AL 2'!$F$14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 AL 2'!$G$9</c:f>
              <c:strCache>
                <c:ptCount val="1"/>
                <c:pt idx="0">
                  <c:v>Marzo</c:v>
                </c:pt>
              </c:strCache>
            </c:strRef>
          </c:cat>
          <c:val>
            <c:numRef>
              <c:f>'Análisis Datos AL 2'!$G$14</c:f>
              <c:numCache>
                <c:formatCode>_-* #,##0\ "€"_-;\-* #,##0\ "€"_-;_-* "-"??\ "€"_-;_-@_-</c:formatCode>
                <c:ptCount val="1"/>
                <c:pt idx="0">
                  <c:v>4860.9100000000008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95-4D25-B1E5-E382689C74F2}"/>
            </c:ext>
          </c:extLst>
        </c:ser>
        <c:ser>
          <c:idx val="3"/>
          <c:order val="3"/>
          <c:tx>
            <c:strRef>
              <c:f>'Análisis Datos AL 2'!$F$16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 AL 2'!$G$9</c:f>
              <c:strCache>
                <c:ptCount val="1"/>
                <c:pt idx="0">
                  <c:v>Marzo</c:v>
                </c:pt>
              </c:strCache>
            </c:strRef>
          </c:cat>
          <c:val>
            <c:numRef>
              <c:f>'Análisis Datos AL 2'!$G$16</c:f>
              <c:numCache>
                <c:formatCode>_-* #,##0\ "€"_-;\-* #,##0\ "€"_-;_-* "-"??\ "€"_-;_-@_-</c:formatCode>
                <c:ptCount val="1"/>
                <c:pt idx="0">
                  <c:v>13075.350000000002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95-4D25-B1E5-E382689C74F2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Acumulados</a:t>
            </a:r>
          </a:p>
        </c:rich>
      </c:tx>
      <c:layout>
        <c:manualLayout>
          <c:xMode val="edge"/>
          <c:yMode val="edge"/>
          <c:x val="0.32243871778755501"/>
          <c:y val="5.470584156119302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 AL 2'!$F$10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 AL 2'!$H$9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 AL 2'!$H$10</c:f>
              <c:numCache>
                <c:formatCode>_-* #,##0\ "€"_-;\-* #,##0\ "€"_-;_-* "-"??\ "€"_-;_-@_-</c:formatCode>
                <c:ptCount val="1"/>
                <c:pt idx="0">
                  <c:v>57339.76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DF-4CF0-B76A-699B0B165577}"/>
            </c:ext>
          </c:extLst>
        </c:ser>
        <c:ser>
          <c:idx val="1"/>
          <c:order val="1"/>
          <c:tx>
            <c:strRef>
              <c:f>'Análisis Datos AL 2'!$F$12</c:f>
              <c:strCache>
                <c:ptCount val="1"/>
                <c:pt idx="0">
                  <c:v>Coste personal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 AL 2'!$H$9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 AL 2'!$H$12</c:f>
              <c:numCache>
                <c:formatCode>_-* #,##0\ "€"_-;\-* #,##0\ "€"_-;_-* "-"??\ "€"_-;_-@_-</c:formatCode>
                <c:ptCount val="1"/>
                <c:pt idx="0">
                  <c:v>32423.030000000002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DF-4CF0-B76A-699B0B165577}"/>
            </c:ext>
          </c:extLst>
        </c:ser>
        <c:ser>
          <c:idx val="2"/>
          <c:order val="2"/>
          <c:tx>
            <c:strRef>
              <c:f>'Análisis Datos AL 2'!$F$14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 AL 2'!$H$9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 AL 2'!$H$14</c:f>
              <c:numCache>
                <c:formatCode>_-* #,##0\ "€"_-;\-* #,##0\ "€"_-;_-* "-"??\ "€"_-;_-@_-</c:formatCode>
                <c:ptCount val="1"/>
                <c:pt idx="0">
                  <c:v>12274.95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1DF-4CF0-B76A-699B0B165577}"/>
            </c:ext>
          </c:extLst>
        </c:ser>
        <c:ser>
          <c:idx val="3"/>
          <c:order val="3"/>
          <c:tx>
            <c:strRef>
              <c:f>'Análisis Datos AL 2'!$F$16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 AL 2'!$H$9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 AL 2'!$H$16</c:f>
              <c:numCache>
                <c:formatCode>_-* #,##0\ "€"_-;\-* #,##0\ "€"_-;_-* "-"??\ "€"_-;_-@_-</c:formatCode>
                <c:ptCount val="1"/>
                <c:pt idx="0">
                  <c:v>12641.779999999999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1DF-4CF0-B76A-699B0B165577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Ingresos Vs Gastos 2019</a:t>
            </a:r>
          </a:p>
        </c:rich>
      </c:tx>
      <c:layout>
        <c:manualLayout>
          <c:xMode val="edge"/>
          <c:yMode val="edge"/>
          <c:x val="0.34694487236283145"/>
          <c:y val="1.643846708388620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1024348174054"/>
          <c:y val="6.0815493541455531E-2"/>
          <c:w val="0.86151855624026863"/>
          <c:h val="0.608187149777633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Resultados'!$P$3</c:f>
              <c:strCache>
                <c:ptCount val="1"/>
                <c:pt idx="0">
                  <c:v>Ingresos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Resultados'!$Q$10:$AB$10</c:f>
            </c:numRef>
          </c:val>
          <c:extLst>
            <c:ext xmlns:c16="http://schemas.microsoft.com/office/drawing/2014/chart" uri="{C3380CC4-5D6E-409C-BE32-E72D297353CC}">
              <c16:uniqueId val="{00000000-1233-4E80-B2E0-C640A1AF1E95}"/>
            </c:ext>
          </c:extLst>
        </c:ser>
        <c:ser>
          <c:idx val="1"/>
          <c:order val="1"/>
          <c:tx>
            <c:strRef>
              <c:f>'Cta Resultados'!$P$41</c:f>
              <c:strCache>
                <c:ptCount val="1"/>
                <c:pt idx="0">
                  <c:v>Total Gastos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val>
            <c:numRef>
              <c:f>'Cta Resultados'!$Q$46:$AB$46</c:f>
              <c:numCache>
                <c:formatCode>#,##0</c:formatCode>
                <c:ptCount val="12"/>
                <c:pt idx="0">
                  <c:v>18263.32</c:v>
                </c:pt>
                <c:pt idx="1">
                  <c:v>12550.05</c:v>
                </c:pt>
                <c:pt idx="2">
                  <c:v>13884.61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33-4E80-B2E0-C640A1AF1E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575991840"/>
        <c:axId val="575994464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'Cta Resultados'!$P$53</c15:sqref>
                        </c15:formulaRef>
                      </c:ext>
                    </c:extLst>
                    <c:strCache>
                      <c:ptCount val="1"/>
                      <c:pt idx="0">
                        <c:v>Resultado Neto antes de I.S.</c:v>
                      </c:pt>
                    </c:strCache>
                  </c:strRef>
                </c:tx>
                <c:spPr>
                  <a:noFill/>
                  <a:ln w="9525" cap="flat" cmpd="sng" algn="ctr">
                    <a:solidFill>
                      <a:schemeClr val="accent3"/>
                    </a:solidFill>
                    <a:miter lim="800000"/>
                  </a:ln>
                  <a:effectLst>
                    <a:glow rad="63500">
                      <a:schemeClr val="accent3">
                        <a:satMod val="175000"/>
                        <a:alpha val="25000"/>
                      </a:schemeClr>
                    </a:glow>
                  </a:effectLst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'Cta Resultados'!$Q$53:$AB$53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13991.013140495877</c:v>
                      </c:pt>
                      <c:pt idx="1">
                        <c:v>8092.1369421487689</c:v>
                      </c:pt>
                      <c:pt idx="2">
                        <c:v>10148.379008264457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233-4E80-B2E0-C640A1AF1E95}"/>
                  </c:ext>
                </c:extLst>
              </c15:ser>
            </c15:filteredBarSeries>
          </c:ext>
        </c:extLst>
      </c:barChart>
      <c:catAx>
        <c:axId val="57599184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4464"/>
        <c:crosses val="autoZero"/>
        <c:auto val="1"/>
        <c:lblAlgn val="ctr"/>
        <c:lblOffset val="100"/>
        <c:noMultiLvlLbl val="0"/>
      </c:catAx>
      <c:valAx>
        <c:axId val="57599446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1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Desglose Gastos Personal 2019</a:t>
            </a:r>
          </a:p>
          <a:p>
            <a:pPr>
              <a:defRPr/>
            </a:pPr>
            <a:endParaRPr lang="en-US"/>
          </a:p>
        </c:rich>
      </c:tx>
      <c:layout>
        <c:manualLayout>
          <c:xMode val="edge"/>
          <c:yMode val="edge"/>
          <c:x val="0.2537685028214357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3.2528255080193295E-2"/>
          <c:y val="6.0150388889271614E-2"/>
          <c:w val="0.93972024421320621"/>
          <c:h val="0.603808290333914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Resultados'!$P$14</c:f>
              <c:strCache>
                <c:ptCount val="1"/>
                <c:pt idx="0">
                  <c:v>Altas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Resultados'!$Q$15:$AB$15</c:f>
            </c:numRef>
          </c:val>
          <c:extLst>
            <c:ext xmlns:c16="http://schemas.microsoft.com/office/drawing/2014/chart" uri="{C3380CC4-5D6E-409C-BE32-E72D297353CC}">
              <c16:uniqueId val="{00000000-9847-456E-B786-BF0E65217D3A}"/>
            </c:ext>
          </c:extLst>
        </c:ser>
        <c:ser>
          <c:idx val="1"/>
          <c:order val="1"/>
          <c:tx>
            <c:strRef>
              <c:f>'Cta Resultados'!$P$17</c:f>
              <c:strCache>
                <c:ptCount val="1"/>
                <c:pt idx="0">
                  <c:v>Letrados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Resultados'!$Q$18:$AB$18</c:f>
            </c:numRef>
          </c:val>
          <c:extLst>
            <c:ext xmlns:c16="http://schemas.microsoft.com/office/drawing/2014/chart" uri="{C3380CC4-5D6E-409C-BE32-E72D297353CC}">
              <c16:uniqueId val="{00000001-9847-456E-B786-BF0E65217D3A}"/>
            </c:ext>
          </c:extLst>
        </c:ser>
        <c:ser>
          <c:idx val="2"/>
          <c:order val="2"/>
          <c:tx>
            <c:strRef>
              <c:f>'Cta Resultados'!$P$20</c:f>
              <c:strCache>
                <c:ptCount val="1"/>
                <c:pt idx="0">
                  <c:v>Socios</c:v>
                </c:pt>
              </c:strCache>
            </c:strRef>
          </c:tx>
          <c:spPr>
            <a:noFill/>
            <a:ln w="9525" cap="flat" cmpd="sng" algn="ctr">
              <a:solidFill>
                <a:schemeClr val="accent3"/>
              </a:solidFill>
              <a:miter lim="800000"/>
            </a:ln>
            <a:effectLst>
              <a:glow rad="63500">
                <a:schemeClr val="accent3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Resultados'!$Q$21:$AB$21</c:f>
            </c:numRef>
          </c:val>
          <c:extLst>
            <c:ext xmlns:c16="http://schemas.microsoft.com/office/drawing/2014/chart" uri="{C3380CC4-5D6E-409C-BE32-E72D297353CC}">
              <c16:uniqueId val="{00000002-9847-456E-B786-BF0E65217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37848824"/>
        <c:axId val="437847512"/>
      </c:barChart>
      <c:catAx>
        <c:axId val="43784882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7512"/>
        <c:crosses val="autoZero"/>
        <c:auto val="1"/>
        <c:lblAlgn val="ctr"/>
        <c:lblOffset val="100"/>
        <c:noMultiLvlLbl val="0"/>
      </c:catAx>
      <c:valAx>
        <c:axId val="43784751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8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Resultado Neto 2019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'Cta Resultados'!$P$53</c:f>
              <c:strCache>
                <c:ptCount val="1"/>
                <c:pt idx="0">
                  <c:v>Resultado Neto antes de I.S.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Resultados'!$Q$57:$AB$57</c:f>
              <c:numCache>
                <c:formatCode>#,##0</c:formatCode>
                <c:ptCount val="12"/>
                <c:pt idx="0">
                  <c:v>-14268.69</c:v>
                </c:pt>
                <c:pt idx="1">
                  <c:v>13835.119999999999</c:v>
                </c:pt>
                <c:pt idx="2">
                  <c:v>13075.350000000002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1C-44B8-863A-A8FE5E6306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1065664"/>
        <c:axId val="481072224"/>
      </c:barChart>
      <c:catAx>
        <c:axId val="481065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72224"/>
        <c:crosses val="autoZero"/>
        <c:auto val="1"/>
        <c:lblAlgn val="ctr"/>
        <c:lblOffset val="100"/>
        <c:noMultiLvlLbl val="0"/>
      </c:catAx>
      <c:valAx>
        <c:axId val="48107222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65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Letrados</a:t>
            </a:r>
            <a:r>
              <a:rPr lang="en-US" baseline="0"/>
              <a:t> mes</a:t>
            </a:r>
            <a:endParaRPr lang="en-US"/>
          </a:p>
        </c:rich>
      </c:tx>
      <c:layout>
        <c:manualLayout>
          <c:xMode val="edge"/>
          <c:yMode val="edge"/>
          <c:x val="0.28262153594437062"/>
          <c:y val="5.0890050956860855E-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848479827622936"/>
          <c:y val="0.12822302465867919"/>
          <c:w val="0.7048485630536151"/>
          <c:h val="0.81045292006977865"/>
        </c:manualLayout>
      </c:layout>
      <c:pieChart>
        <c:varyColors val="1"/>
        <c:ser>
          <c:idx val="0"/>
          <c:order val="0"/>
          <c:tx>
            <c:strRef>
              <c:f>Letrados!$C$9</c:f>
              <c:strCache>
                <c:ptCount val="1"/>
                <c:pt idx="0">
                  <c:v>Marzo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AFC-45CD-A344-D019FDAC7C4E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Letrados!$A$11</c:f>
              <c:strCache>
                <c:ptCount val="1"/>
                <c:pt idx="0">
                  <c:v>Jesus</c:v>
                </c:pt>
              </c:strCache>
            </c:strRef>
          </c:cat>
          <c:val>
            <c:numRef>
              <c:f>Letrados!$C$11</c:f>
              <c:numCache>
                <c:formatCode>General</c:formatCode>
                <c:ptCount val="1"/>
                <c:pt idx="0">
                  <c:v>2218.54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AFC-45CD-A344-D019FDAC7C4E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Letrados</a:t>
            </a:r>
            <a:r>
              <a:rPr lang="en-US" baseline="0"/>
              <a:t> </a:t>
            </a:r>
            <a:r>
              <a:rPr lang="en-US"/>
              <a:t>Acum</a:t>
            </a:r>
          </a:p>
        </c:rich>
      </c:tx>
      <c:layout>
        <c:manualLayout>
          <c:xMode val="edge"/>
          <c:yMode val="edge"/>
          <c:x val="0.29905084024483369"/>
          <c:y val="1.6724742346784241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4167483751076723"/>
          <c:y val="0.15052268112105816"/>
          <c:w val="0.73230014430251511"/>
          <c:h val="0.78257834949180483"/>
        </c:manualLayout>
      </c:layout>
      <c:pieChart>
        <c:varyColors val="1"/>
        <c:ser>
          <c:idx val="0"/>
          <c:order val="0"/>
          <c:tx>
            <c:strRef>
              <c:f>Letrados!$D$9</c:f>
              <c:strCache>
                <c:ptCount val="1"/>
                <c:pt idx="0">
                  <c:v>Acumulado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A1D-41B5-9B14-CBF492D8D8D5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Letrados!$A$11:$A$14</c:f>
              <c:strCache>
                <c:ptCount val="4"/>
                <c:pt idx="0">
                  <c:v>Jesus</c:v>
                </c:pt>
                <c:pt idx="1">
                  <c:v>Guadalupe</c:v>
                </c:pt>
                <c:pt idx="2">
                  <c:v>Maria</c:v>
                </c:pt>
                <c:pt idx="3">
                  <c:v>Jose</c:v>
                </c:pt>
              </c:strCache>
            </c:strRef>
          </c:cat>
          <c:val>
            <c:numRef>
              <c:f>Letrados!$D$11</c:f>
              <c:numCache>
                <c:formatCode>0.00</c:formatCode>
                <c:ptCount val="1"/>
                <c:pt idx="0">
                  <c:v>11722.5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A1D-41B5-9B14-CBF492D8D8D5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Ingresos años anteriores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2018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Resultados'!$B$10:$M$10</c:f>
            </c:numRef>
          </c:val>
          <c:extLst>
            <c:ext xmlns:c16="http://schemas.microsoft.com/office/drawing/2014/chart" uri="{C3380CC4-5D6E-409C-BE32-E72D297353CC}">
              <c16:uniqueId val="{00000000-C34F-4057-A3DA-97400D8D7226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Resultados'!$Q$10:$AB$10</c:f>
            </c:numRef>
          </c:val>
          <c:extLst>
            <c:ext xmlns:c16="http://schemas.microsoft.com/office/drawing/2014/chart" uri="{C3380CC4-5D6E-409C-BE32-E72D297353CC}">
              <c16:uniqueId val="{00000001-C34F-4057-A3DA-97400D8D7226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2019 Budget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Resultados'!$AF$10:$AQ$10</c:f>
            </c:numRef>
          </c:val>
          <c:extLst>
            <c:ext xmlns:c16="http://schemas.microsoft.com/office/drawing/2014/chart" uri="{C3380CC4-5D6E-409C-BE32-E72D297353CC}">
              <c16:uniqueId val="{00000002-C34F-4057-A3DA-97400D8D7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Gastos años anteriores</a:t>
            </a:r>
          </a:p>
        </c:rich>
      </c:tx>
      <c:layout>
        <c:manualLayout>
          <c:xMode val="edge"/>
          <c:yMode val="edge"/>
          <c:x val="0.18320902991493668"/>
          <c:y val="2.70270270270270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2018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Resultados'!$B$46:$M$46</c:f>
              <c:numCache>
                <c:formatCode>#,##0</c:formatCode>
                <c:ptCount val="12"/>
                <c:pt idx="0">
                  <c:v>11269.105</c:v>
                </c:pt>
                <c:pt idx="1">
                  <c:v>7898.4849999999988</c:v>
                </c:pt>
                <c:pt idx="2">
                  <c:v>12952.310000000001</c:v>
                </c:pt>
                <c:pt idx="3">
                  <c:v>8517.33</c:v>
                </c:pt>
                <c:pt idx="4">
                  <c:v>9426.18</c:v>
                </c:pt>
                <c:pt idx="5">
                  <c:v>11614.58</c:v>
                </c:pt>
                <c:pt idx="6">
                  <c:v>9275.6949999999997</c:v>
                </c:pt>
                <c:pt idx="7">
                  <c:v>8726.625</c:v>
                </c:pt>
                <c:pt idx="8">
                  <c:v>9449.2150000000001</c:v>
                </c:pt>
                <c:pt idx="9">
                  <c:v>8521.7200000000012</c:v>
                </c:pt>
                <c:pt idx="10">
                  <c:v>11977.19</c:v>
                </c:pt>
                <c:pt idx="11">
                  <c:v>16963.14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E5-45D9-A61B-96FB1A8284A1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Resultados'!$Q$46:$AB$46</c:f>
              <c:numCache>
                <c:formatCode>#,##0</c:formatCode>
                <c:ptCount val="12"/>
                <c:pt idx="0">
                  <c:v>18263.32</c:v>
                </c:pt>
                <c:pt idx="1">
                  <c:v>12550.05</c:v>
                </c:pt>
                <c:pt idx="2">
                  <c:v>13884.61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E5-45D9-A61B-96FB1A8284A1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2019 Budget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Resultados'!$AF$46:$AQ$46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E5-45D9-A61B-96FB1A828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Indicadores Mes</a:t>
            </a:r>
          </a:p>
        </c:rich>
      </c:tx>
      <c:layout>
        <c:manualLayout>
          <c:xMode val="edge"/>
          <c:yMode val="edge"/>
          <c:x val="0.30934388944937813"/>
          <c:y val="3.636363636363636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 ME'!$F$10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 ME'!$G$9</c:f>
              <c:strCache>
                <c:ptCount val="1"/>
                <c:pt idx="0">
                  <c:v>Marzo</c:v>
                </c:pt>
              </c:strCache>
            </c:strRef>
          </c:cat>
          <c:val>
            <c:numRef>
              <c:f>'Análisis Datos ME'!$G$10</c:f>
              <c:numCache>
                <c:formatCode>_-* #,##0\ "€"_-;\-* #,##0\ "€"_-;_-* "-"??\ "€"_-;_-@_-</c:formatCode>
                <c:ptCount val="1"/>
                <c:pt idx="0">
                  <c:v>22870.689008264464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90-40CC-BC01-6D1D69B985D5}"/>
            </c:ext>
          </c:extLst>
        </c:ser>
        <c:ser>
          <c:idx val="1"/>
          <c:order val="1"/>
          <c:tx>
            <c:strRef>
              <c:f>'Análisis Datos ME'!$F$12</c:f>
              <c:strCache>
                <c:ptCount val="1"/>
                <c:pt idx="0">
                  <c:v>Coste personal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 ME'!$G$9</c:f>
              <c:strCache>
                <c:ptCount val="1"/>
                <c:pt idx="0">
                  <c:v>Marzo</c:v>
                </c:pt>
              </c:strCache>
            </c:strRef>
          </c:cat>
          <c:val>
            <c:numRef>
              <c:f>'Análisis Datos ME'!$G$12</c:f>
              <c:numCache>
                <c:formatCode>_-* #,##0\ "€"_-;\-* #,##0\ "€"_-;_-* "-"??\ "€"_-;_-@_-</c:formatCode>
                <c:ptCount val="1"/>
                <c:pt idx="0">
                  <c:v>18871.199999999997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90-40CC-BC01-6D1D69B985D5}"/>
            </c:ext>
          </c:extLst>
        </c:ser>
        <c:ser>
          <c:idx val="2"/>
          <c:order val="2"/>
          <c:tx>
            <c:strRef>
              <c:f>'Análisis Datos ME'!$F$14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 ME'!$G$9</c:f>
              <c:strCache>
                <c:ptCount val="1"/>
                <c:pt idx="0">
                  <c:v>Marzo</c:v>
                </c:pt>
              </c:strCache>
            </c:strRef>
          </c:cat>
          <c:val>
            <c:numRef>
              <c:f>'Análisis Datos ME'!$G$14</c:f>
              <c:numCache>
                <c:formatCode>_-* #,##0\ "€"_-;\-* #,##0\ "€"_-;_-* "-"??\ "€"_-;_-@_-</c:formatCode>
                <c:ptCount val="1"/>
                <c:pt idx="0">
                  <c:v>5921.829999999999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90-40CC-BC01-6D1D69B985D5}"/>
            </c:ext>
          </c:extLst>
        </c:ser>
        <c:ser>
          <c:idx val="3"/>
          <c:order val="3"/>
          <c:tx>
            <c:strRef>
              <c:f>'Análisis Datos ME'!$F$16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 ME'!$G$9</c:f>
              <c:strCache>
                <c:ptCount val="1"/>
                <c:pt idx="0">
                  <c:v>Marzo</c:v>
                </c:pt>
              </c:strCache>
            </c:strRef>
          </c:cat>
          <c:val>
            <c:numRef>
              <c:f>'Análisis Datos ME'!$G$16</c:f>
              <c:numCache>
                <c:formatCode>_-* #,##0\ "€"_-;\-* #,##0\ "€"_-;_-* "-"??\ "€"_-;_-@_-</c:formatCode>
                <c:ptCount val="1"/>
                <c:pt idx="0">
                  <c:v>-1922.340991735532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090-40CC-BC01-6D1D69B985D5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Acumulados</a:t>
            </a:r>
          </a:p>
        </c:rich>
      </c:tx>
      <c:layout>
        <c:manualLayout>
          <c:xMode val="edge"/>
          <c:yMode val="edge"/>
          <c:x val="0.32243871778755501"/>
          <c:y val="5.470584156119302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 ME'!$F$10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 ME'!$H$9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 ME'!$H$10</c:f>
              <c:numCache>
                <c:formatCode>_-* #,##0\ "€"_-;\-* #,##0\ "€"_-;_-* "-"??\ "€"_-;_-@_-</c:formatCode>
                <c:ptCount val="1"/>
                <c:pt idx="0">
                  <c:v>98770.129090909104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C7-4031-BD63-F0A87100B914}"/>
            </c:ext>
          </c:extLst>
        </c:ser>
        <c:ser>
          <c:idx val="1"/>
          <c:order val="1"/>
          <c:tx>
            <c:strRef>
              <c:f>'Análisis Datos ME'!$F$12</c:f>
              <c:strCache>
                <c:ptCount val="1"/>
                <c:pt idx="0">
                  <c:v>Coste personal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 ME'!$H$9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 ME'!$H$12</c:f>
              <c:numCache>
                <c:formatCode>_-* #,##0\ "€"_-;\-* #,##0\ "€"_-;_-* "-"??\ "€"_-;_-@_-</c:formatCode>
                <c:ptCount val="1"/>
                <c:pt idx="0">
                  <c:v>55671.439999999995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C7-4031-BD63-F0A87100B914}"/>
            </c:ext>
          </c:extLst>
        </c:ser>
        <c:ser>
          <c:idx val="2"/>
          <c:order val="2"/>
          <c:tx>
            <c:strRef>
              <c:f>'Análisis Datos ME'!$F$14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 ME'!$H$9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 ME'!$H$14</c:f>
              <c:numCache>
                <c:formatCode>_-* #,##0\ "€"_-;\-* #,##0\ "€"_-;_-* "-"??\ "€"_-;_-@_-</c:formatCode>
                <c:ptCount val="1"/>
                <c:pt idx="0">
                  <c:v>20334.93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C7-4031-BD63-F0A87100B914}"/>
            </c:ext>
          </c:extLst>
        </c:ser>
        <c:ser>
          <c:idx val="3"/>
          <c:order val="3"/>
          <c:tx>
            <c:strRef>
              <c:f>'Análisis Datos ME'!$F$16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 ME'!$H$9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 ME'!$H$16</c:f>
              <c:numCache>
                <c:formatCode>_-* #,##0\ "€"_-;\-* #,##0\ "€"_-;_-* "-"??\ "€"_-;_-@_-</c:formatCode>
                <c:ptCount val="1"/>
                <c:pt idx="0">
                  <c:v>22763.759090909109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9C7-4031-BD63-F0A87100B91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Ingresos Vs Gastos 2019</a:t>
            </a:r>
          </a:p>
        </c:rich>
      </c:tx>
      <c:layout>
        <c:manualLayout>
          <c:xMode val="edge"/>
          <c:yMode val="edge"/>
          <c:x val="0.34694487236283145"/>
          <c:y val="1.643846708388620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1024348174054"/>
          <c:y val="6.0815493541455531E-2"/>
          <c:w val="0.86151855624026863"/>
          <c:h val="0.608187149777633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Resultados'!$P$3</c:f>
              <c:strCache>
                <c:ptCount val="1"/>
                <c:pt idx="0">
                  <c:v>Ingresos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Resultados'!$Q$11:$AB$11</c:f>
            </c:numRef>
          </c:val>
          <c:extLst>
            <c:ext xmlns:c16="http://schemas.microsoft.com/office/drawing/2014/chart" uri="{C3380CC4-5D6E-409C-BE32-E72D297353CC}">
              <c16:uniqueId val="{00000000-0D60-4E6B-AE10-1E45CC580C2E}"/>
            </c:ext>
          </c:extLst>
        </c:ser>
        <c:ser>
          <c:idx val="1"/>
          <c:order val="1"/>
          <c:tx>
            <c:strRef>
              <c:f>'Cta Resultados'!$P$41</c:f>
              <c:strCache>
                <c:ptCount val="1"/>
                <c:pt idx="0">
                  <c:v>Total Gastos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val>
            <c:numRef>
              <c:f>'Cta Resultados'!$Q$47:$AA$47</c:f>
              <c:numCache>
                <c:formatCode>#,##0</c:formatCode>
                <c:ptCount val="11"/>
                <c:pt idx="0">
                  <c:v>25745.040000000001</c:v>
                </c:pt>
                <c:pt idx="1">
                  <c:v>25468.3</c:v>
                </c:pt>
                <c:pt idx="2">
                  <c:v>24793.029999999995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60-4E6B-AE10-1E45CC580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575991840"/>
        <c:axId val="575994464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'Cta Resultados'!$P$53</c15:sqref>
                        </c15:formulaRef>
                      </c:ext>
                    </c:extLst>
                    <c:strCache>
                      <c:ptCount val="1"/>
                      <c:pt idx="0">
                        <c:v>Resultado Neto antes de I.S.</c:v>
                      </c:pt>
                    </c:strCache>
                  </c:strRef>
                </c:tx>
                <c:spPr>
                  <a:noFill/>
                  <a:ln w="9525" cap="flat" cmpd="sng" algn="ctr">
                    <a:solidFill>
                      <a:schemeClr val="accent3"/>
                    </a:solidFill>
                    <a:miter lim="800000"/>
                  </a:ln>
                  <a:effectLst>
                    <a:glow rad="63500">
                      <a:schemeClr val="accent3">
                        <a:satMod val="175000"/>
                        <a:alpha val="25000"/>
                      </a:schemeClr>
                    </a:glow>
                  </a:effectLst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'Cta Resultados'!$Q$53:$AB$53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13991.013140495877</c:v>
                      </c:pt>
                      <c:pt idx="1">
                        <c:v>8092.1369421487689</c:v>
                      </c:pt>
                      <c:pt idx="2">
                        <c:v>10148.379008264457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0D60-4E6B-AE10-1E45CC580C2E}"/>
                  </c:ext>
                </c:extLst>
              </c15:ser>
            </c15:filteredBarSeries>
          </c:ext>
        </c:extLst>
      </c:barChart>
      <c:catAx>
        <c:axId val="57599184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4464"/>
        <c:crosses val="autoZero"/>
        <c:auto val="1"/>
        <c:lblAlgn val="ctr"/>
        <c:lblOffset val="100"/>
        <c:noMultiLvlLbl val="0"/>
      </c:catAx>
      <c:valAx>
        <c:axId val="57599446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1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Desglose Gastos Personal 2019</a:t>
            </a:r>
          </a:p>
          <a:p>
            <a:pPr>
              <a:defRPr/>
            </a:pPr>
            <a:endParaRPr lang="en-US"/>
          </a:p>
        </c:rich>
      </c:tx>
      <c:layout>
        <c:manualLayout>
          <c:xMode val="edge"/>
          <c:yMode val="edge"/>
          <c:x val="0.2537685028214357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3.2528255080193295E-2"/>
          <c:y val="6.0150388889271614E-2"/>
          <c:w val="0.93972024421320621"/>
          <c:h val="0.603808290333914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Resultados'!$P$14</c:f>
              <c:strCache>
                <c:ptCount val="1"/>
                <c:pt idx="0">
                  <c:v>Altas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Resultados'!$Q$16:$AB$16</c:f>
            </c:numRef>
          </c:val>
          <c:extLst>
            <c:ext xmlns:c16="http://schemas.microsoft.com/office/drawing/2014/chart" uri="{C3380CC4-5D6E-409C-BE32-E72D297353CC}">
              <c16:uniqueId val="{00000000-E314-48B4-8B2B-9D5C191985AB}"/>
            </c:ext>
          </c:extLst>
        </c:ser>
        <c:ser>
          <c:idx val="1"/>
          <c:order val="1"/>
          <c:tx>
            <c:strRef>
              <c:f>'Cta Resultados'!$P$17</c:f>
              <c:strCache>
                <c:ptCount val="1"/>
                <c:pt idx="0">
                  <c:v>Letrados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Resultados'!$Q$19:$AB$19</c:f>
            </c:numRef>
          </c:val>
          <c:extLst>
            <c:ext xmlns:c16="http://schemas.microsoft.com/office/drawing/2014/chart" uri="{C3380CC4-5D6E-409C-BE32-E72D297353CC}">
              <c16:uniqueId val="{00000001-E314-48B4-8B2B-9D5C191985AB}"/>
            </c:ext>
          </c:extLst>
        </c:ser>
        <c:ser>
          <c:idx val="2"/>
          <c:order val="2"/>
          <c:tx>
            <c:strRef>
              <c:f>'Cta Resultados'!$P$20</c:f>
              <c:strCache>
                <c:ptCount val="1"/>
                <c:pt idx="0">
                  <c:v>Socios</c:v>
                </c:pt>
              </c:strCache>
            </c:strRef>
          </c:tx>
          <c:spPr>
            <a:noFill/>
            <a:ln w="9525" cap="flat" cmpd="sng" algn="ctr">
              <a:solidFill>
                <a:schemeClr val="accent3"/>
              </a:solidFill>
              <a:miter lim="800000"/>
            </a:ln>
            <a:effectLst>
              <a:glow rad="63500">
                <a:schemeClr val="accent3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Resultados'!$Q$22:$AB$22</c:f>
            </c:numRef>
          </c:val>
          <c:extLst>
            <c:ext xmlns:c16="http://schemas.microsoft.com/office/drawing/2014/chart" uri="{C3380CC4-5D6E-409C-BE32-E72D297353CC}">
              <c16:uniqueId val="{00000002-E314-48B4-8B2B-9D5C191985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37848824"/>
        <c:axId val="437847512"/>
      </c:barChart>
      <c:catAx>
        <c:axId val="43784882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7512"/>
        <c:crosses val="autoZero"/>
        <c:auto val="1"/>
        <c:lblAlgn val="ctr"/>
        <c:lblOffset val="100"/>
        <c:noMultiLvlLbl val="0"/>
      </c:catAx>
      <c:valAx>
        <c:axId val="43784751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8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Resultado Neto 2019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'Cta Resultados'!$P$53</c:f>
              <c:strCache>
                <c:ptCount val="1"/>
                <c:pt idx="0">
                  <c:v>Resultado Neto antes de I.S.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Resultados'!$Q$58:$AB$58</c:f>
              <c:numCache>
                <c:formatCode>#,##0</c:formatCode>
                <c:ptCount val="12"/>
                <c:pt idx="0">
                  <c:v>29437.823140495871</c:v>
                </c:pt>
                <c:pt idx="1">
                  <c:v>-4751.7230578512399</c:v>
                </c:pt>
                <c:pt idx="2">
                  <c:v>-1922.340991735532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C9-488C-B4AA-DD7AA93368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1065664"/>
        <c:axId val="481072224"/>
      </c:barChart>
      <c:catAx>
        <c:axId val="481065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72224"/>
        <c:crosses val="autoZero"/>
        <c:auto val="1"/>
        <c:lblAlgn val="ctr"/>
        <c:lblOffset val="100"/>
        <c:noMultiLvlLbl val="0"/>
      </c:catAx>
      <c:valAx>
        <c:axId val="48107222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65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Letrados</a:t>
            </a:r>
            <a:r>
              <a:rPr lang="en-US" baseline="0"/>
              <a:t> mes</a:t>
            </a:r>
            <a:endParaRPr lang="en-US"/>
          </a:p>
        </c:rich>
      </c:tx>
      <c:layout>
        <c:manualLayout>
          <c:xMode val="edge"/>
          <c:yMode val="edge"/>
          <c:x val="0.28262153594437062"/>
          <c:y val="5.0890050956860855E-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848479827622936"/>
          <c:y val="0.12822302465867919"/>
          <c:w val="0.7048485630536151"/>
          <c:h val="0.81045292006977865"/>
        </c:manualLayout>
      </c:layout>
      <c:pieChart>
        <c:varyColors val="1"/>
        <c:ser>
          <c:idx val="0"/>
          <c:order val="0"/>
          <c:tx>
            <c:strRef>
              <c:f>Letrados!$C$9</c:f>
              <c:strCache>
                <c:ptCount val="1"/>
                <c:pt idx="0">
                  <c:v>Marzo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FC8-4092-BD7F-0F32314F6F4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AA0-4E38-AE59-B43D3A31D42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AA0-4E38-AE59-B43D3A31D42D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Letrados!$A$12:$A$14</c:f>
              <c:strCache>
                <c:ptCount val="3"/>
                <c:pt idx="0">
                  <c:v>Guadalupe</c:v>
                </c:pt>
                <c:pt idx="1">
                  <c:v>Maria</c:v>
                </c:pt>
                <c:pt idx="2">
                  <c:v>Jose</c:v>
                </c:pt>
              </c:strCache>
            </c:strRef>
          </c:cat>
          <c:val>
            <c:numRef>
              <c:f>Letrados!$C$12:$C$14</c:f>
              <c:numCache>
                <c:formatCode>General</c:formatCode>
                <c:ptCount val="3"/>
                <c:pt idx="0">
                  <c:v>2024.5</c:v>
                </c:pt>
                <c:pt idx="1">
                  <c:v>897.5</c:v>
                </c:pt>
                <c:pt idx="2">
                  <c:v>5379.12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FC8-4092-BD7F-0F32314F6F47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Letrados</a:t>
            </a:r>
            <a:r>
              <a:rPr lang="en-US" baseline="0"/>
              <a:t> </a:t>
            </a:r>
            <a:r>
              <a:rPr lang="en-US"/>
              <a:t>Acum</a:t>
            </a:r>
          </a:p>
        </c:rich>
      </c:tx>
      <c:layout>
        <c:manualLayout>
          <c:xMode val="edge"/>
          <c:yMode val="edge"/>
          <c:x val="0.29905084024483369"/>
          <c:y val="1.6724742346784241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4167483751076723"/>
          <c:y val="0.15052268112105816"/>
          <c:w val="0.73230014430251511"/>
          <c:h val="0.78257834949180483"/>
        </c:manualLayout>
      </c:layout>
      <c:pieChart>
        <c:varyColors val="1"/>
        <c:ser>
          <c:idx val="0"/>
          <c:order val="0"/>
          <c:tx>
            <c:strRef>
              <c:f>Letrados!$D$9</c:f>
              <c:strCache>
                <c:ptCount val="1"/>
                <c:pt idx="0">
                  <c:v>Acumulado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E99-4E65-A47E-AEC18C3ED2F6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1E9-4C86-AB5C-C53EAD83E27E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1E9-4C86-AB5C-C53EAD83E27E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Letrados!$A$12:$A$14</c:f>
              <c:strCache>
                <c:ptCount val="3"/>
                <c:pt idx="0">
                  <c:v>Guadalupe</c:v>
                </c:pt>
                <c:pt idx="1">
                  <c:v>Maria</c:v>
                </c:pt>
                <c:pt idx="2">
                  <c:v>Jose</c:v>
                </c:pt>
              </c:strCache>
            </c:strRef>
          </c:cat>
          <c:val>
            <c:numRef>
              <c:f>Letrados!$D$12:$D$14</c:f>
              <c:numCache>
                <c:formatCode>0.00</c:formatCode>
                <c:ptCount val="3"/>
                <c:pt idx="0">
                  <c:v>7958.18</c:v>
                </c:pt>
                <c:pt idx="1">
                  <c:v>3509.83</c:v>
                </c:pt>
                <c:pt idx="2">
                  <c:v>13403.79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99-4E65-A47E-AEC18C3ED2F6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Ingresos años anteriores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2018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Resultados'!$B$11:$M$11</c:f>
            </c:numRef>
          </c:val>
          <c:extLst>
            <c:ext xmlns:c16="http://schemas.microsoft.com/office/drawing/2014/chart" uri="{C3380CC4-5D6E-409C-BE32-E72D297353CC}">
              <c16:uniqueId val="{00000000-2981-463B-8AA0-69F37FA2FB9B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Resultados'!$Q$11:$AB$11</c:f>
            </c:numRef>
          </c:val>
          <c:extLst>
            <c:ext xmlns:c16="http://schemas.microsoft.com/office/drawing/2014/chart" uri="{C3380CC4-5D6E-409C-BE32-E72D297353CC}">
              <c16:uniqueId val="{00000001-2981-463B-8AA0-69F37FA2FB9B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2019 Budget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Resultados'!$AF$11:$AQ$11</c:f>
            </c:numRef>
          </c:val>
          <c:extLst>
            <c:ext xmlns:c16="http://schemas.microsoft.com/office/drawing/2014/chart" uri="{C3380CC4-5D6E-409C-BE32-E72D297353CC}">
              <c16:uniqueId val="{00000002-2981-463B-8AA0-69F37FA2F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Gastos años anteriores</a:t>
            </a:r>
          </a:p>
        </c:rich>
      </c:tx>
      <c:layout>
        <c:manualLayout>
          <c:xMode val="edge"/>
          <c:yMode val="edge"/>
          <c:x val="0.18320902991493668"/>
          <c:y val="2.70270270270270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2018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Resultados'!$B$47:$M$47</c:f>
              <c:numCache>
                <c:formatCode>#,##0</c:formatCode>
                <c:ptCount val="12"/>
                <c:pt idx="0">
                  <c:v>21275.805</c:v>
                </c:pt>
                <c:pt idx="1">
                  <c:v>21217.042000000001</c:v>
                </c:pt>
                <c:pt idx="2">
                  <c:v>21868.28</c:v>
                </c:pt>
                <c:pt idx="3">
                  <c:v>23415.545999999998</c:v>
                </c:pt>
                <c:pt idx="4">
                  <c:v>24811.362999999998</c:v>
                </c:pt>
                <c:pt idx="5">
                  <c:v>23947.860999999997</c:v>
                </c:pt>
                <c:pt idx="6">
                  <c:v>18305.777999999998</c:v>
                </c:pt>
                <c:pt idx="7">
                  <c:v>16802.169999999998</c:v>
                </c:pt>
                <c:pt idx="8">
                  <c:v>15926.358</c:v>
                </c:pt>
                <c:pt idx="9">
                  <c:v>21162.775000000001</c:v>
                </c:pt>
                <c:pt idx="10">
                  <c:v>21867.628842975209</c:v>
                </c:pt>
                <c:pt idx="11">
                  <c:v>24189.247000000003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4A-4778-9307-CF222F4D1C61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Resultados'!$Q$47:$AB$47</c:f>
              <c:numCache>
                <c:formatCode>#,##0</c:formatCode>
                <c:ptCount val="12"/>
                <c:pt idx="0">
                  <c:v>25745.040000000001</c:v>
                </c:pt>
                <c:pt idx="1">
                  <c:v>25468.3</c:v>
                </c:pt>
                <c:pt idx="2">
                  <c:v>24793.029999999995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4A-4778-9307-CF222F4D1C61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2019 Budget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Resultados'!$AF$47:$AQ$47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4A-4778-9307-CF222F4D1C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3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image" Target="../media/image4.pn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image" Target="../media/image3.png"/><Relationship Id="rId17" Type="http://schemas.openxmlformats.org/officeDocument/2006/relationships/image" Target="../media/image8.png"/><Relationship Id="rId2" Type="http://schemas.openxmlformats.org/officeDocument/2006/relationships/chart" Target="../charts/chart2.xml"/><Relationship Id="rId16" Type="http://schemas.openxmlformats.org/officeDocument/2006/relationships/image" Target="../media/image7.png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image" Target="../media/image2.png"/><Relationship Id="rId5" Type="http://schemas.openxmlformats.org/officeDocument/2006/relationships/chart" Target="../charts/chart5.xml"/><Relationship Id="rId15" Type="http://schemas.openxmlformats.org/officeDocument/2006/relationships/image" Target="../media/image6.png"/><Relationship Id="rId10" Type="http://schemas.openxmlformats.org/officeDocument/2006/relationships/image" Target="../media/image1.png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7.xml"/><Relationship Id="rId13" Type="http://schemas.openxmlformats.org/officeDocument/2006/relationships/image" Target="../media/image4.png"/><Relationship Id="rId3" Type="http://schemas.openxmlformats.org/officeDocument/2006/relationships/chart" Target="../charts/chart12.xml"/><Relationship Id="rId7" Type="http://schemas.openxmlformats.org/officeDocument/2006/relationships/chart" Target="../charts/chart16.xml"/><Relationship Id="rId12" Type="http://schemas.openxmlformats.org/officeDocument/2006/relationships/image" Target="../media/image3.png"/><Relationship Id="rId17" Type="http://schemas.openxmlformats.org/officeDocument/2006/relationships/image" Target="../media/image8.png"/><Relationship Id="rId2" Type="http://schemas.openxmlformats.org/officeDocument/2006/relationships/chart" Target="../charts/chart11.xml"/><Relationship Id="rId16" Type="http://schemas.openxmlformats.org/officeDocument/2006/relationships/image" Target="../media/image7.png"/><Relationship Id="rId1" Type="http://schemas.openxmlformats.org/officeDocument/2006/relationships/chart" Target="../charts/chart10.xml"/><Relationship Id="rId6" Type="http://schemas.openxmlformats.org/officeDocument/2006/relationships/chart" Target="../charts/chart15.xml"/><Relationship Id="rId11" Type="http://schemas.openxmlformats.org/officeDocument/2006/relationships/image" Target="../media/image2.png"/><Relationship Id="rId5" Type="http://schemas.openxmlformats.org/officeDocument/2006/relationships/chart" Target="../charts/chart14.xml"/><Relationship Id="rId15" Type="http://schemas.openxmlformats.org/officeDocument/2006/relationships/image" Target="../media/image6.png"/><Relationship Id="rId10" Type="http://schemas.openxmlformats.org/officeDocument/2006/relationships/image" Target="../media/image1.png"/><Relationship Id="rId4" Type="http://schemas.openxmlformats.org/officeDocument/2006/relationships/chart" Target="../charts/chart13.xml"/><Relationship Id="rId9" Type="http://schemas.openxmlformats.org/officeDocument/2006/relationships/chart" Target="../charts/chart18.xml"/><Relationship Id="rId1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6.xml"/><Relationship Id="rId13" Type="http://schemas.openxmlformats.org/officeDocument/2006/relationships/image" Target="../media/image4.png"/><Relationship Id="rId3" Type="http://schemas.openxmlformats.org/officeDocument/2006/relationships/chart" Target="../charts/chart21.xml"/><Relationship Id="rId7" Type="http://schemas.openxmlformats.org/officeDocument/2006/relationships/chart" Target="../charts/chart25.xml"/><Relationship Id="rId12" Type="http://schemas.openxmlformats.org/officeDocument/2006/relationships/image" Target="../media/image3.png"/><Relationship Id="rId17" Type="http://schemas.openxmlformats.org/officeDocument/2006/relationships/image" Target="../media/image8.png"/><Relationship Id="rId2" Type="http://schemas.openxmlformats.org/officeDocument/2006/relationships/chart" Target="../charts/chart20.xml"/><Relationship Id="rId16" Type="http://schemas.openxmlformats.org/officeDocument/2006/relationships/image" Target="../media/image7.png"/><Relationship Id="rId1" Type="http://schemas.openxmlformats.org/officeDocument/2006/relationships/chart" Target="../charts/chart19.xml"/><Relationship Id="rId6" Type="http://schemas.openxmlformats.org/officeDocument/2006/relationships/chart" Target="../charts/chart24.xml"/><Relationship Id="rId11" Type="http://schemas.openxmlformats.org/officeDocument/2006/relationships/image" Target="../media/image2.png"/><Relationship Id="rId5" Type="http://schemas.openxmlformats.org/officeDocument/2006/relationships/chart" Target="../charts/chart23.xml"/><Relationship Id="rId15" Type="http://schemas.openxmlformats.org/officeDocument/2006/relationships/image" Target="../media/image6.png"/><Relationship Id="rId10" Type="http://schemas.openxmlformats.org/officeDocument/2006/relationships/image" Target="../media/image1.png"/><Relationship Id="rId4" Type="http://schemas.openxmlformats.org/officeDocument/2006/relationships/chart" Target="../charts/chart22.xml"/><Relationship Id="rId9" Type="http://schemas.openxmlformats.org/officeDocument/2006/relationships/chart" Target="../charts/chart27.xml"/><Relationship Id="rId1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31752</xdr:colOff>
      <xdr:row>4</xdr:row>
      <xdr:rowOff>12700</xdr:rowOff>
    </xdr:from>
    <xdr:to>
      <xdr:col>4</xdr:col>
      <xdr:colOff>296334</xdr:colOff>
      <xdr:row>15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96384</xdr:colOff>
      <xdr:row>4</xdr:row>
      <xdr:rowOff>68035</xdr:rowOff>
    </xdr:from>
    <xdr:to>
      <xdr:col>22</xdr:col>
      <xdr:colOff>295615</xdr:colOff>
      <xdr:row>16</xdr:row>
      <xdr:rowOff>31750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60324</xdr:colOff>
      <xdr:row>17</xdr:row>
      <xdr:rowOff>158750</xdr:rowOff>
    </xdr:from>
    <xdr:to>
      <xdr:col>5</xdr:col>
      <xdr:colOff>804334</xdr:colOff>
      <xdr:row>30</xdr:row>
      <xdr:rowOff>32736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246062</xdr:colOff>
      <xdr:row>17</xdr:row>
      <xdr:rowOff>177800</xdr:rowOff>
    </xdr:from>
    <xdr:to>
      <xdr:col>22</xdr:col>
      <xdr:colOff>243417</xdr:colOff>
      <xdr:row>30</xdr:row>
      <xdr:rowOff>17270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170089</xdr:colOff>
      <xdr:row>17</xdr:row>
      <xdr:rowOff>171223</xdr:rowOff>
    </xdr:from>
    <xdr:to>
      <xdr:col>14</xdr:col>
      <xdr:colOff>486833</xdr:colOff>
      <xdr:row>30</xdr:row>
      <xdr:rowOff>42333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254000</xdr:colOff>
      <xdr:row>32</xdr:row>
      <xdr:rowOff>31751</xdr:rowOff>
    </xdr:from>
    <xdr:to>
      <xdr:col>19</xdr:col>
      <xdr:colOff>169334</xdr:colOff>
      <xdr:row>44</xdr:row>
      <xdr:rowOff>119063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428624</xdr:colOff>
      <xdr:row>32</xdr:row>
      <xdr:rowOff>15874</xdr:rowOff>
    </xdr:from>
    <xdr:to>
      <xdr:col>22</xdr:col>
      <xdr:colOff>369687</xdr:colOff>
      <xdr:row>44</xdr:row>
      <xdr:rowOff>126999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63500</xdr:colOff>
      <xdr:row>5</xdr:row>
      <xdr:rowOff>111126</xdr:rowOff>
    </xdr:from>
    <xdr:to>
      <xdr:col>7</xdr:col>
      <xdr:colOff>674688</xdr:colOff>
      <xdr:row>7</xdr:row>
      <xdr:rowOff>79376</xdr:rowOff>
    </xdr:to>
    <xdr:sp macro="" textlink="$G$10">
      <xdr:nvSpPr>
        <xdr:cNvPr id="7" name="Rectángulo: esquinas redondeadas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722688" y="1238251"/>
          <a:ext cx="2349500" cy="523875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ED160CBF-B789-4F73-8722-AB70C1CD9DA6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49.831 €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14</xdr:col>
      <xdr:colOff>0</xdr:colOff>
      <xdr:row>5</xdr:row>
      <xdr:rowOff>127000</xdr:rowOff>
    </xdr:from>
    <xdr:to>
      <xdr:col>18</xdr:col>
      <xdr:colOff>7937</xdr:colOff>
      <xdr:row>7</xdr:row>
      <xdr:rowOff>95250</xdr:rowOff>
    </xdr:to>
    <xdr:sp macro="" textlink="$H$10">
      <xdr:nvSpPr>
        <xdr:cNvPr id="14" name="Rectángulo: esquinas redondeadas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794750" y="1254125"/>
          <a:ext cx="2087562" cy="523875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9864C301-505C-463A-9E17-C3022EF98D1F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156.110 €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0</xdr:col>
      <xdr:colOff>0</xdr:colOff>
      <xdr:row>32</xdr:row>
      <xdr:rowOff>1</xdr:rowOff>
    </xdr:from>
    <xdr:to>
      <xdr:col>5</xdr:col>
      <xdr:colOff>744010</xdr:colOff>
      <xdr:row>44</xdr:row>
      <xdr:rowOff>158751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158751</xdr:colOff>
      <xdr:row>32</xdr:row>
      <xdr:rowOff>15875</xdr:rowOff>
    </xdr:from>
    <xdr:to>
      <xdr:col>14</xdr:col>
      <xdr:colOff>489395</xdr:colOff>
      <xdr:row>44</xdr:row>
      <xdr:rowOff>174625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</xdr:col>
      <xdr:colOff>670983</xdr:colOff>
      <xdr:row>3</xdr:row>
      <xdr:rowOff>20274</xdr:rowOff>
    </xdr:from>
    <xdr:to>
      <xdr:col>4</xdr:col>
      <xdr:colOff>485608</xdr:colOff>
      <xdr:row>6</xdr:row>
      <xdr:rowOff>78316</xdr:rowOff>
    </xdr:to>
    <xdr:sp macro="" textlink="">
      <xdr:nvSpPr>
        <xdr:cNvPr id="24" name="Elips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956983" y="1131524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3</xdr:col>
      <xdr:colOff>734484</xdr:colOff>
      <xdr:row>3</xdr:row>
      <xdr:rowOff>42333</xdr:rowOff>
    </xdr:from>
    <xdr:to>
      <xdr:col>4</xdr:col>
      <xdr:colOff>470968</xdr:colOff>
      <xdr:row>6</xdr:row>
      <xdr:rowOff>22234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0484" y="1153583"/>
          <a:ext cx="498484" cy="498484"/>
        </a:xfrm>
        <a:prstGeom prst="rect">
          <a:avLst/>
        </a:prstGeom>
      </xdr:spPr>
    </xdr:pic>
    <xdr:clientData/>
  </xdr:twoCellAnchor>
  <xdr:twoCellAnchor>
    <xdr:from>
      <xdr:col>21</xdr:col>
      <xdr:colOff>664633</xdr:colOff>
      <xdr:row>3</xdr:row>
      <xdr:rowOff>45674</xdr:rowOff>
    </xdr:from>
    <xdr:to>
      <xdr:col>23</xdr:col>
      <xdr:colOff>3008</xdr:colOff>
      <xdr:row>6</xdr:row>
      <xdr:rowOff>103716</xdr:rowOff>
    </xdr:to>
    <xdr:sp macro="" textlink="">
      <xdr:nvSpPr>
        <xdr:cNvPr id="26" name="Elips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3819716" y="1156924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21</xdr:col>
      <xdr:colOff>728134</xdr:colOff>
      <xdr:row>3</xdr:row>
      <xdr:rowOff>67733</xdr:rowOff>
    </xdr:from>
    <xdr:to>
      <xdr:col>22</xdr:col>
      <xdr:colOff>464618</xdr:colOff>
      <xdr:row>6</xdr:row>
      <xdr:rowOff>47634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83217" y="1178983"/>
          <a:ext cx="498484" cy="498484"/>
        </a:xfrm>
        <a:prstGeom prst="rect">
          <a:avLst/>
        </a:prstGeom>
      </xdr:spPr>
    </xdr:pic>
    <xdr:clientData/>
  </xdr:twoCellAnchor>
  <xdr:twoCellAnchor>
    <xdr:from>
      <xdr:col>5</xdr:col>
      <xdr:colOff>393700</xdr:colOff>
      <xdr:row>17</xdr:row>
      <xdr:rowOff>28742</xdr:rowOff>
    </xdr:from>
    <xdr:to>
      <xdr:col>5</xdr:col>
      <xdr:colOff>970325</xdr:colOff>
      <xdr:row>20</xdr:row>
      <xdr:rowOff>65617</xdr:rowOff>
    </xdr:to>
    <xdr:sp macro="" textlink="">
      <xdr:nvSpPr>
        <xdr:cNvPr id="28" name="Elips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4055533" y="3595325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14</xdr:col>
      <xdr:colOff>143934</xdr:colOff>
      <xdr:row>16</xdr:row>
      <xdr:rowOff>159974</xdr:rowOff>
    </xdr:from>
    <xdr:to>
      <xdr:col>14</xdr:col>
      <xdr:colOff>743858</xdr:colOff>
      <xdr:row>20</xdr:row>
      <xdr:rowOff>16933</xdr:rowOff>
    </xdr:to>
    <xdr:sp macro="" textlink="">
      <xdr:nvSpPr>
        <xdr:cNvPr id="30" name="Elips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8943220" y="3452903"/>
          <a:ext cx="599924" cy="582673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21</xdr:col>
      <xdr:colOff>613833</xdr:colOff>
      <xdr:row>16</xdr:row>
      <xdr:rowOff>174791</xdr:rowOff>
    </xdr:from>
    <xdr:to>
      <xdr:col>22</xdr:col>
      <xdr:colOff>428458</xdr:colOff>
      <xdr:row>20</xdr:row>
      <xdr:rowOff>31750</xdr:rowOff>
    </xdr:to>
    <xdr:sp macro="" textlink="">
      <xdr:nvSpPr>
        <xdr:cNvPr id="31" name="Elips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3768916" y="3561458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5</xdr:col>
      <xdr:colOff>423334</xdr:colOff>
      <xdr:row>17</xdr:row>
      <xdr:rowOff>63501</xdr:rowOff>
    </xdr:from>
    <xdr:to>
      <xdr:col>5</xdr:col>
      <xdr:colOff>948622</xdr:colOff>
      <xdr:row>20</xdr:row>
      <xdr:rowOff>49039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5167" y="3630084"/>
          <a:ext cx="525288" cy="525288"/>
        </a:xfrm>
        <a:prstGeom prst="rect">
          <a:avLst/>
        </a:prstGeom>
      </xdr:spPr>
    </xdr:pic>
    <xdr:clientData/>
  </xdr:twoCellAnchor>
  <xdr:twoCellAnchor editAs="oneCell">
    <xdr:from>
      <xdr:col>21</xdr:col>
      <xdr:colOff>635000</xdr:colOff>
      <xdr:row>17</xdr:row>
      <xdr:rowOff>31751</xdr:rowOff>
    </xdr:from>
    <xdr:to>
      <xdr:col>22</xdr:col>
      <xdr:colOff>398288</xdr:colOff>
      <xdr:row>20</xdr:row>
      <xdr:rowOff>17289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90083" y="3598334"/>
          <a:ext cx="525288" cy="525288"/>
        </a:xfrm>
        <a:prstGeom prst="rect">
          <a:avLst/>
        </a:prstGeom>
      </xdr:spPr>
    </xdr:pic>
    <xdr:clientData/>
  </xdr:twoCellAnchor>
  <xdr:twoCellAnchor>
    <xdr:from>
      <xdr:col>18</xdr:col>
      <xdr:colOff>518583</xdr:colOff>
      <xdr:row>31</xdr:row>
      <xdr:rowOff>95250</xdr:rowOff>
    </xdr:from>
    <xdr:to>
      <xdr:col>19</xdr:col>
      <xdr:colOff>333208</xdr:colOff>
      <xdr:row>34</xdr:row>
      <xdr:rowOff>132125</xdr:rowOff>
    </xdr:to>
    <xdr:sp macro="" textlink="">
      <xdr:nvSpPr>
        <xdr:cNvPr id="36" name="Elips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11387666" y="6000750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21</xdr:col>
      <xdr:colOff>751417</xdr:colOff>
      <xdr:row>31</xdr:row>
      <xdr:rowOff>127000</xdr:rowOff>
    </xdr:from>
    <xdr:to>
      <xdr:col>23</xdr:col>
      <xdr:colOff>89792</xdr:colOff>
      <xdr:row>34</xdr:row>
      <xdr:rowOff>163875</xdr:rowOff>
    </xdr:to>
    <xdr:sp macro="" textlink="">
      <xdr:nvSpPr>
        <xdr:cNvPr id="37" name="Elips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13906500" y="6032500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18</xdr:col>
      <xdr:colOff>550332</xdr:colOff>
      <xdr:row>31</xdr:row>
      <xdr:rowOff>116415</xdr:rowOff>
    </xdr:from>
    <xdr:to>
      <xdr:col>19</xdr:col>
      <xdr:colOff>319919</xdr:colOff>
      <xdr:row>34</xdr:row>
      <xdr:rowOff>108252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19415" y="6021915"/>
          <a:ext cx="531587" cy="531587"/>
        </a:xfrm>
        <a:prstGeom prst="rect">
          <a:avLst/>
        </a:prstGeom>
      </xdr:spPr>
    </xdr:pic>
    <xdr:clientData/>
  </xdr:twoCellAnchor>
  <xdr:twoCellAnchor editAs="oneCell">
    <xdr:from>
      <xdr:col>22</xdr:col>
      <xdr:colOff>14816</xdr:colOff>
      <xdr:row>31</xdr:row>
      <xdr:rowOff>152398</xdr:rowOff>
    </xdr:from>
    <xdr:to>
      <xdr:col>23</xdr:col>
      <xdr:colOff>70153</xdr:colOff>
      <xdr:row>34</xdr:row>
      <xdr:rowOff>144235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31899" y="6057898"/>
          <a:ext cx="531587" cy="531587"/>
        </a:xfrm>
        <a:prstGeom prst="rect">
          <a:avLst/>
        </a:prstGeom>
      </xdr:spPr>
    </xdr:pic>
    <xdr:clientData/>
  </xdr:twoCellAnchor>
  <xdr:twoCellAnchor>
    <xdr:from>
      <xdr:col>5</xdr:col>
      <xdr:colOff>391583</xdr:colOff>
      <xdr:row>31</xdr:row>
      <xdr:rowOff>0</xdr:rowOff>
    </xdr:from>
    <xdr:to>
      <xdr:col>5</xdr:col>
      <xdr:colOff>968208</xdr:colOff>
      <xdr:row>34</xdr:row>
      <xdr:rowOff>36875</xdr:rowOff>
    </xdr:to>
    <xdr:sp macro="" textlink="">
      <xdr:nvSpPr>
        <xdr:cNvPr id="41" name="Elips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4053416" y="6085417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14</xdr:col>
      <xdr:colOff>126999</xdr:colOff>
      <xdr:row>31</xdr:row>
      <xdr:rowOff>10583</xdr:rowOff>
    </xdr:from>
    <xdr:to>
      <xdr:col>14</xdr:col>
      <xdr:colOff>725714</xdr:colOff>
      <xdr:row>34</xdr:row>
      <xdr:rowOff>47458</xdr:rowOff>
    </xdr:to>
    <xdr:sp macro="" textlink="">
      <xdr:nvSpPr>
        <xdr:cNvPr id="42" name="Elips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8926285" y="6024940"/>
          <a:ext cx="598715" cy="581161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5</xdr:col>
      <xdr:colOff>412750</xdr:colOff>
      <xdr:row>31</xdr:row>
      <xdr:rowOff>31749</xdr:rowOff>
    </xdr:from>
    <xdr:to>
      <xdr:col>5</xdr:col>
      <xdr:colOff>927454</xdr:colOff>
      <xdr:row>34</xdr:row>
      <xdr:rowOff>6703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4583" y="6117166"/>
          <a:ext cx="514704" cy="514704"/>
        </a:xfrm>
        <a:prstGeom prst="rect">
          <a:avLst/>
        </a:prstGeom>
      </xdr:spPr>
    </xdr:pic>
    <xdr:clientData/>
  </xdr:twoCellAnchor>
  <xdr:twoCellAnchor editAs="oneCell">
    <xdr:from>
      <xdr:col>14</xdr:col>
      <xdr:colOff>179915</xdr:colOff>
      <xdr:row>31</xdr:row>
      <xdr:rowOff>63498</xdr:rowOff>
    </xdr:from>
    <xdr:to>
      <xdr:col>14</xdr:col>
      <xdr:colOff>656657</xdr:colOff>
      <xdr:row>33</xdr:row>
      <xdr:rowOff>178896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4665" y="6148915"/>
          <a:ext cx="475231" cy="475231"/>
        </a:xfrm>
        <a:prstGeom prst="rect">
          <a:avLst/>
        </a:prstGeom>
      </xdr:spPr>
    </xdr:pic>
    <xdr:clientData/>
  </xdr:twoCellAnchor>
  <xdr:twoCellAnchor editAs="oneCell">
    <xdr:from>
      <xdr:col>14</xdr:col>
      <xdr:colOff>190499</xdr:colOff>
      <xdr:row>16</xdr:row>
      <xdr:rowOff>169332</xdr:rowOff>
    </xdr:from>
    <xdr:to>
      <xdr:col>14</xdr:col>
      <xdr:colOff>755702</xdr:colOff>
      <xdr:row>20</xdr:row>
      <xdr:rowOff>13358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249" y="3555999"/>
          <a:ext cx="563692" cy="56369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38100</xdr:colOff>
          <xdr:row>2</xdr:row>
          <xdr:rowOff>165100</xdr:rowOff>
        </xdr:from>
        <xdr:to>
          <xdr:col>12</xdr:col>
          <xdr:colOff>374650</xdr:colOff>
          <xdr:row>5</xdr:row>
          <xdr:rowOff>25400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s-ES" sz="12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Actualizar Tablas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31752</xdr:colOff>
      <xdr:row>4</xdr:row>
      <xdr:rowOff>12700</xdr:rowOff>
    </xdr:from>
    <xdr:to>
      <xdr:col>4</xdr:col>
      <xdr:colOff>296334</xdr:colOff>
      <xdr:row>15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96384</xdr:colOff>
      <xdr:row>4</xdr:row>
      <xdr:rowOff>68035</xdr:rowOff>
    </xdr:from>
    <xdr:to>
      <xdr:col>22</xdr:col>
      <xdr:colOff>295615</xdr:colOff>
      <xdr:row>16</xdr:row>
      <xdr:rowOff>31750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60324</xdr:colOff>
      <xdr:row>17</xdr:row>
      <xdr:rowOff>158750</xdr:rowOff>
    </xdr:from>
    <xdr:to>
      <xdr:col>5</xdr:col>
      <xdr:colOff>804334</xdr:colOff>
      <xdr:row>30</xdr:row>
      <xdr:rowOff>32736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246062</xdr:colOff>
      <xdr:row>17</xdr:row>
      <xdr:rowOff>177800</xdr:rowOff>
    </xdr:from>
    <xdr:to>
      <xdr:col>22</xdr:col>
      <xdr:colOff>243417</xdr:colOff>
      <xdr:row>30</xdr:row>
      <xdr:rowOff>17270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170089</xdr:colOff>
      <xdr:row>17</xdr:row>
      <xdr:rowOff>171223</xdr:rowOff>
    </xdr:from>
    <xdr:to>
      <xdr:col>14</xdr:col>
      <xdr:colOff>486833</xdr:colOff>
      <xdr:row>30</xdr:row>
      <xdr:rowOff>42333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254000</xdr:colOff>
      <xdr:row>32</xdr:row>
      <xdr:rowOff>31751</xdr:rowOff>
    </xdr:from>
    <xdr:to>
      <xdr:col>19</xdr:col>
      <xdr:colOff>169334</xdr:colOff>
      <xdr:row>44</xdr:row>
      <xdr:rowOff>119063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428624</xdr:colOff>
      <xdr:row>32</xdr:row>
      <xdr:rowOff>15874</xdr:rowOff>
    </xdr:from>
    <xdr:to>
      <xdr:col>22</xdr:col>
      <xdr:colOff>369687</xdr:colOff>
      <xdr:row>44</xdr:row>
      <xdr:rowOff>126999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63500</xdr:colOff>
      <xdr:row>5</xdr:row>
      <xdr:rowOff>111126</xdr:rowOff>
    </xdr:from>
    <xdr:to>
      <xdr:col>7</xdr:col>
      <xdr:colOff>674688</xdr:colOff>
      <xdr:row>7</xdr:row>
      <xdr:rowOff>79376</xdr:rowOff>
    </xdr:to>
    <xdr:sp macro="" textlink="$G$10">
      <xdr:nvSpPr>
        <xdr:cNvPr id="10" name="Rectángulo: esquinas redondeadas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3721100" y="1457326"/>
          <a:ext cx="2351088" cy="520700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ED160CBF-B789-4F73-8722-AB70C1CD9DA6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26.960 €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14</xdr:col>
      <xdr:colOff>0</xdr:colOff>
      <xdr:row>5</xdr:row>
      <xdr:rowOff>127000</xdr:rowOff>
    </xdr:from>
    <xdr:to>
      <xdr:col>18</xdr:col>
      <xdr:colOff>7937</xdr:colOff>
      <xdr:row>7</xdr:row>
      <xdr:rowOff>95250</xdr:rowOff>
    </xdr:to>
    <xdr:sp macro="" textlink="$H$10">
      <xdr:nvSpPr>
        <xdr:cNvPr id="11" name="Rectángulo: esquinas redondeadas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8801100" y="1473200"/>
          <a:ext cx="2376487" cy="520700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9864C301-505C-463A-9E17-C3022EF98D1F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57.340 €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0</xdr:col>
      <xdr:colOff>0</xdr:colOff>
      <xdr:row>32</xdr:row>
      <xdr:rowOff>1</xdr:rowOff>
    </xdr:from>
    <xdr:to>
      <xdr:col>5</xdr:col>
      <xdr:colOff>744010</xdr:colOff>
      <xdr:row>44</xdr:row>
      <xdr:rowOff>158751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158751</xdr:colOff>
      <xdr:row>32</xdr:row>
      <xdr:rowOff>15875</xdr:rowOff>
    </xdr:from>
    <xdr:to>
      <xdr:col>14</xdr:col>
      <xdr:colOff>489395</xdr:colOff>
      <xdr:row>44</xdr:row>
      <xdr:rowOff>174625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</xdr:col>
      <xdr:colOff>670983</xdr:colOff>
      <xdr:row>3</xdr:row>
      <xdr:rowOff>20274</xdr:rowOff>
    </xdr:from>
    <xdr:to>
      <xdr:col>4</xdr:col>
      <xdr:colOff>485608</xdr:colOff>
      <xdr:row>6</xdr:row>
      <xdr:rowOff>78316</xdr:rowOff>
    </xdr:to>
    <xdr:sp macro="" textlink="">
      <xdr:nvSpPr>
        <xdr:cNvPr id="14" name="Elips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956983" y="1029924"/>
          <a:ext cx="576625" cy="585092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3</xdr:col>
      <xdr:colOff>734484</xdr:colOff>
      <xdr:row>3</xdr:row>
      <xdr:rowOff>42333</xdr:rowOff>
    </xdr:from>
    <xdr:to>
      <xdr:col>4</xdr:col>
      <xdr:colOff>470968</xdr:colOff>
      <xdr:row>6</xdr:row>
      <xdr:rowOff>22234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0484" y="1051983"/>
          <a:ext cx="498484" cy="506951"/>
        </a:xfrm>
        <a:prstGeom prst="rect">
          <a:avLst/>
        </a:prstGeom>
      </xdr:spPr>
    </xdr:pic>
    <xdr:clientData/>
  </xdr:twoCellAnchor>
  <xdr:twoCellAnchor>
    <xdr:from>
      <xdr:col>21</xdr:col>
      <xdr:colOff>664633</xdr:colOff>
      <xdr:row>3</xdr:row>
      <xdr:rowOff>45674</xdr:rowOff>
    </xdr:from>
    <xdr:to>
      <xdr:col>23</xdr:col>
      <xdr:colOff>3008</xdr:colOff>
      <xdr:row>6</xdr:row>
      <xdr:rowOff>103716</xdr:rowOff>
    </xdr:to>
    <xdr:sp macro="" textlink="">
      <xdr:nvSpPr>
        <xdr:cNvPr id="16" name="Elips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14120283" y="1055324"/>
          <a:ext cx="576625" cy="585092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21</xdr:col>
      <xdr:colOff>728134</xdr:colOff>
      <xdr:row>3</xdr:row>
      <xdr:rowOff>67733</xdr:rowOff>
    </xdr:from>
    <xdr:to>
      <xdr:col>22</xdr:col>
      <xdr:colOff>464618</xdr:colOff>
      <xdr:row>6</xdr:row>
      <xdr:rowOff>47634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83784" y="1077383"/>
          <a:ext cx="498484" cy="506951"/>
        </a:xfrm>
        <a:prstGeom prst="rect">
          <a:avLst/>
        </a:prstGeom>
      </xdr:spPr>
    </xdr:pic>
    <xdr:clientData/>
  </xdr:twoCellAnchor>
  <xdr:twoCellAnchor>
    <xdr:from>
      <xdr:col>5</xdr:col>
      <xdr:colOff>393700</xdr:colOff>
      <xdr:row>17</xdr:row>
      <xdr:rowOff>28742</xdr:rowOff>
    </xdr:from>
    <xdr:to>
      <xdr:col>5</xdr:col>
      <xdr:colOff>970325</xdr:colOff>
      <xdr:row>20</xdr:row>
      <xdr:rowOff>65617</xdr:rowOff>
    </xdr:to>
    <xdr:sp macro="" textlink="">
      <xdr:nvSpPr>
        <xdr:cNvPr id="18" name="Elips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4051300" y="3502192"/>
          <a:ext cx="576625" cy="5893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14</xdr:col>
      <xdr:colOff>143934</xdr:colOff>
      <xdr:row>16</xdr:row>
      <xdr:rowOff>159974</xdr:rowOff>
    </xdr:from>
    <xdr:to>
      <xdr:col>14</xdr:col>
      <xdr:colOff>743858</xdr:colOff>
      <xdr:row>20</xdr:row>
      <xdr:rowOff>16933</xdr:rowOff>
    </xdr:to>
    <xdr:sp macro="" textlink="">
      <xdr:nvSpPr>
        <xdr:cNvPr id="19" name="Elips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8945034" y="3449274"/>
          <a:ext cx="599924" cy="593559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21</xdr:col>
      <xdr:colOff>613833</xdr:colOff>
      <xdr:row>16</xdr:row>
      <xdr:rowOff>174791</xdr:rowOff>
    </xdr:from>
    <xdr:to>
      <xdr:col>22</xdr:col>
      <xdr:colOff>428458</xdr:colOff>
      <xdr:row>20</xdr:row>
      <xdr:rowOff>31750</xdr:rowOff>
    </xdr:to>
    <xdr:sp macro="" textlink="">
      <xdr:nvSpPr>
        <xdr:cNvPr id="20" name="Elipse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14069483" y="3464091"/>
          <a:ext cx="576625" cy="593559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5</xdr:col>
      <xdr:colOff>423334</xdr:colOff>
      <xdr:row>17</xdr:row>
      <xdr:rowOff>63501</xdr:rowOff>
    </xdr:from>
    <xdr:to>
      <xdr:col>5</xdr:col>
      <xdr:colOff>948622</xdr:colOff>
      <xdr:row>20</xdr:row>
      <xdr:rowOff>49039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0934" y="3536951"/>
          <a:ext cx="525288" cy="537988"/>
        </a:xfrm>
        <a:prstGeom prst="rect">
          <a:avLst/>
        </a:prstGeom>
      </xdr:spPr>
    </xdr:pic>
    <xdr:clientData/>
  </xdr:twoCellAnchor>
  <xdr:twoCellAnchor editAs="oneCell">
    <xdr:from>
      <xdr:col>21</xdr:col>
      <xdr:colOff>635000</xdr:colOff>
      <xdr:row>17</xdr:row>
      <xdr:rowOff>31751</xdr:rowOff>
    </xdr:from>
    <xdr:to>
      <xdr:col>22</xdr:col>
      <xdr:colOff>398288</xdr:colOff>
      <xdr:row>20</xdr:row>
      <xdr:rowOff>17289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0650" y="3505201"/>
          <a:ext cx="525288" cy="537988"/>
        </a:xfrm>
        <a:prstGeom prst="rect">
          <a:avLst/>
        </a:prstGeom>
      </xdr:spPr>
    </xdr:pic>
    <xdr:clientData/>
  </xdr:twoCellAnchor>
  <xdr:twoCellAnchor>
    <xdr:from>
      <xdr:col>18</xdr:col>
      <xdr:colOff>518583</xdr:colOff>
      <xdr:row>31</xdr:row>
      <xdr:rowOff>95250</xdr:rowOff>
    </xdr:from>
    <xdr:to>
      <xdr:col>19</xdr:col>
      <xdr:colOff>333208</xdr:colOff>
      <xdr:row>34</xdr:row>
      <xdr:rowOff>132125</xdr:rowOff>
    </xdr:to>
    <xdr:sp macro="" textlink="">
      <xdr:nvSpPr>
        <xdr:cNvPr id="23" name="Elipse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11688233" y="6146800"/>
          <a:ext cx="576625" cy="5893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21</xdr:col>
      <xdr:colOff>751417</xdr:colOff>
      <xdr:row>31</xdr:row>
      <xdr:rowOff>127000</xdr:rowOff>
    </xdr:from>
    <xdr:to>
      <xdr:col>23</xdr:col>
      <xdr:colOff>89792</xdr:colOff>
      <xdr:row>34</xdr:row>
      <xdr:rowOff>163875</xdr:rowOff>
    </xdr:to>
    <xdr:sp macro="" textlink="">
      <xdr:nvSpPr>
        <xdr:cNvPr id="24" name="Elipse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14207067" y="6178550"/>
          <a:ext cx="576625" cy="5893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18</xdr:col>
      <xdr:colOff>550332</xdr:colOff>
      <xdr:row>31</xdr:row>
      <xdr:rowOff>116415</xdr:rowOff>
    </xdr:from>
    <xdr:to>
      <xdr:col>19</xdr:col>
      <xdr:colOff>319919</xdr:colOff>
      <xdr:row>34</xdr:row>
      <xdr:rowOff>108252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9982" y="6167965"/>
          <a:ext cx="531587" cy="544287"/>
        </a:xfrm>
        <a:prstGeom prst="rect">
          <a:avLst/>
        </a:prstGeom>
      </xdr:spPr>
    </xdr:pic>
    <xdr:clientData/>
  </xdr:twoCellAnchor>
  <xdr:twoCellAnchor editAs="oneCell">
    <xdr:from>
      <xdr:col>22</xdr:col>
      <xdr:colOff>14816</xdr:colOff>
      <xdr:row>31</xdr:row>
      <xdr:rowOff>152398</xdr:rowOff>
    </xdr:from>
    <xdr:to>
      <xdr:col>23</xdr:col>
      <xdr:colOff>70153</xdr:colOff>
      <xdr:row>34</xdr:row>
      <xdr:rowOff>144235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32466" y="6203948"/>
          <a:ext cx="531587" cy="544287"/>
        </a:xfrm>
        <a:prstGeom prst="rect">
          <a:avLst/>
        </a:prstGeom>
      </xdr:spPr>
    </xdr:pic>
    <xdr:clientData/>
  </xdr:twoCellAnchor>
  <xdr:twoCellAnchor>
    <xdr:from>
      <xdr:col>5</xdr:col>
      <xdr:colOff>391583</xdr:colOff>
      <xdr:row>31</xdr:row>
      <xdr:rowOff>0</xdr:rowOff>
    </xdr:from>
    <xdr:to>
      <xdr:col>5</xdr:col>
      <xdr:colOff>968208</xdr:colOff>
      <xdr:row>34</xdr:row>
      <xdr:rowOff>36875</xdr:rowOff>
    </xdr:to>
    <xdr:sp macro="" textlink="">
      <xdr:nvSpPr>
        <xdr:cNvPr id="27" name="Elipse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4049183" y="6051550"/>
          <a:ext cx="576625" cy="5893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14</xdr:col>
      <xdr:colOff>126999</xdr:colOff>
      <xdr:row>31</xdr:row>
      <xdr:rowOff>10583</xdr:rowOff>
    </xdr:from>
    <xdr:to>
      <xdr:col>14</xdr:col>
      <xdr:colOff>725714</xdr:colOff>
      <xdr:row>34</xdr:row>
      <xdr:rowOff>47458</xdr:rowOff>
    </xdr:to>
    <xdr:sp macro="" textlink="">
      <xdr:nvSpPr>
        <xdr:cNvPr id="28" name="Elipse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8928099" y="6062133"/>
          <a:ext cx="598715" cy="5893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5</xdr:col>
      <xdr:colOff>412750</xdr:colOff>
      <xdr:row>31</xdr:row>
      <xdr:rowOff>31749</xdr:rowOff>
    </xdr:from>
    <xdr:to>
      <xdr:col>5</xdr:col>
      <xdr:colOff>927454</xdr:colOff>
      <xdr:row>34</xdr:row>
      <xdr:rowOff>6703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0350" y="6083299"/>
          <a:ext cx="514704" cy="527404"/>
        </a:xfrm>
        <a:prstGeom prst="rect">
          <a:avLst/>
        </a:prstGeom>
      </xdr:spPr>
    </xdr:pic>
    <xdr:clientData/>
  </xdr:twoCellAnchor>
  <xdr:twoCellAnchor editAs="oneCell">
    <xdr:from>
      <xdr:col>14</xdr:col>
      <xdr:colOff>179915</xdr:colOff>
      <xdr:row>31</xdr:row>
      <xdr:rowOff>63498</xdr:rowOff>
    </xdr:from>
    <xdr:to>
      <xdr:col>14</xdr:col>
      <xdr:colOff>656657</xdr:colOff>
      <xdr:row>33</xdr:row>
      <xdr:rowOff>178896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1015" y="6115048"/>
          <a:ext cx="476742" cy="483698"/>
        </a:xfrm>
        <a:prstGeom prst="rect">
          <a:avLst/>
        </a:prstGeom>
      </xdr:spPr>
    </xdr:pic>
    <xdr:clientData/>
  </xdr:twoCellAnchor>
  <xdr:twoCellAnchor editAs="oneCell">
    <xdr:from>
      <xdr:col>14</xdr:col>
      <xdr:colOff>190499</xdr:colOff>
      <xdr:row>16</xdr:row>
      <xdr:rowOff>169332</xdr:rowOff>
    </xdr:from>
    <xdr:to>
      <xdr:col>14</xdr:col>
      <xdr:colOff>755702</xdr:colOff>
      <xdr:row>20</xdr:row>
      <xdr:rowOff>13358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599" y="3458632"/>
          <a:ext cx="565203" cy="58062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38100</xdr:colOff>
          <xdr:row>2</xdr:row>
          <xdr:rowOff>165100</xdr:rowOff>
        </xdr:from>
        <xdr:to>
          <xdr:col>12</xdr:col>
          <xdr:colOff>374650</xdr:colOff>
          <xdr:row>5</xdr:row>
          <xdr:rowOff>25400</xdr:rowOff>
        </xdr:to>
        <xdr:sp macro="" textlink="">
          <xdr:nvSpPr>
            <xdr:cNvPr id="11265" name="Butto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1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s-ES" sz="12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Actualizar Tablas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31752</xdr:colOff>
      <xdr:row>4</xdr:row>
      <xdr:rowOff>12700</xdr:rowOff>
    </xdr:from>
    <xdr:to>
      <xdr:col>4</xdr:col>
      <xdr:colOff>296334</xdr:colOff>
      <xdr:row>15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96384</xdr:colOff>
      <xdr:row>4</xdr:row>
      <xdr:rowOff>68035</xdr:rowOff>
    </xdr:from>
    <xdr:to>
      <xdr:col>22</xdr:col>
      <xdr:colOff>295615</xdr:colOff>
      <xdr:row>16</xdr:row>
      <xdr:rowOff>31750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60324</xdr:colOff>
      <xdr:row>17</xdr:row>
      <xdr:rowOff>158750</xdr:rowOff>
    </xdr:from>
    <xdr:to>
      <xdr:col>5</xdr:col>
      <xdr:colOff>804334</xdr:colOff>
      <xdr:row>30</xdr:row>
      <xdr:rowOff>32736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246062</xdr:colOff>
      <xdr:row>17</xdr:row>
      <xdr:rowOff>177800</xdr:rowOff>
    </xdr:from>
    <xdr:to>
      <xdr:col>22</xdr:col>
      <xdr:colOff>243417</xdr:colOff>
      <xdr:row>30</xdr:row>
      <xdr:rowOff>17270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170089</xdr:colOff>
      <xdr:row>17</xdr:row>
      <xdr:rowOff>171223</xdr:rowOff>
    </xdr:from>
    <xdr:to>
      <xdr:col>14</xdr:col>
      <xdr:colOff>486833</xdr:colOff>
      <xdr:row>30</xdr:row>
      <xdr:rowOff>42333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254000</xdr:colOff>
      <xdr:row>32</xdr:row>
      <xdr:rowOff>31751</xdr:rowOff>
    </xdr:from>
    <xdr:to>
      <xdr:col>19</xdr:col>
      <xdr:colOff>169334</xdr:colOff>
      <xdr:row>44</xdr:row>
      <xdr:rowOff>119063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428624</xdr:colOff>
      <xdr:row>32</xdr:row>
      <xdr:rowOff>15874</xdr:rowOff>
    </xdr:from>
    <xdr:to>
      <xdr:col>22</xdr:col>
      <xdr:colOff>369687</xdr:colOff>
      <xdr:row>44</xdr:row>
      <xdr:rowOff>126999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63500</xdr:colOff>
      <xdr:row>5</xdr:row>
      <xdr:rowOff>111126</xdr:rowOff>
    </xdr:from>
    <xdr:to>
      <xdr:col>7</xdr:col>
      <xdr:colOff>674688</xdr:colOff>
      <xdr:row>7</xdr:row>
      <xdr:rowOff>79376</xdr:rowOff>
    </xdr:to>
    <xdr:sp macro="" textlink="$G$10">
      <xdr:nvSpPr>
        <xdr:cNvPr id="10" name="Rectángulo: esquinas redondeadas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3721100" y="1457326"/>
          <a:ext cx="2351088" cy="520700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ED160CBF-B789-4F73-8722-AB70C1CD9DA6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22.871 €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14</xdr:col>
      <xdr:colOff>0</xdr:colOff>
      <xdr:row>5</xdr:row>
      <xdr:rowOff>127000</xdr:rowOff>
    </xdr:from>
    <xdr:to>
      <xdr:col>18</xdr:col>
      <xdr:colOff>7937</xdr:colOff>
      <xdr:row>7</xdr:row>
      <xdr:rowOff>95250</xdr:rowOff>
    </xdr:to>
    <xdr:sp macro="" textlink="$H$10">
      <xdr:nvSpPr>
        <xdr:cNvPr id="11" name="Rectángulo: esquinas redondeadas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8801100" y="1473200"/>
          <a:ext cx="2376487" cy="520700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9864C301-505C-463A-9E17-C3022EF98D1F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98.770 €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0</xdr:col>
      <xdr:colOff>0</xdr:colOff>
      <xdr:row>32</xdr:row>
      <xdr:rowOff>1</xdr:rowOff>
    </xdr:from>
    <xdr:to>
      <xdr:col>5</xdr:col>
      <xdr:colOff>744010</xdr:colOff>
      <xdr:row>44</xdr:row>
      <xdr:rowOff>158751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158751</xdr:colOff>
      <xdr:row>32</xdr:row>
      <xdr:rowOff>15875</xdr:rowOff>
    </xdr:from>
    <xdr:to>
      <xdr:col>14</xdr:col>
      <xdr:colOff>489395</xdr:colOff>
      <xdr:row>44</xdr:row>
      <xdr:rowOff>174625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</xdr:col>
      <xdr:colOff>670983</xdr:colOff>
      <xdr:row>3</xdr:row>
      <xdr:rowOff>20274</xdr:rowOff>
    </xdr:from>
    <xdr:to>
      <xdr:col>4</xdr:col>
      <xdr:colOff>485608</xdr:colOff>
      <xdr:row>6</xdr:row>
      <xdr:rowOff>78316</xdr:rowOff>
    </xdr:to>
    <xdr:sp macro="" textlink="">
      <xdr:nvSpPr>
        <xdr:cNvPr id="14" name="Elips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2956983" y="1029924"/>
          <a:ext cx="576625" cy="585092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3</xdr:col>
      <xdr:colOff>734484</xdr:colOff>
      <xdr:row>3</xdr:row>
      <xdr:rowOff>42333</xdr:rowOff>
    </xdr:from>
    <xdr:to>
      <xdr:col>4</xdr:col>
      <xdr:colOff>470968</xdr:colOff>
      <xdr:row>6</xdr:row>
      <xdr:rowOff>22234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0484" y="1051983"/>
          <a:ext cx="498484" cy="506951"/>
        </a:xfrm>
        <a:prstGeom prst="rect">
          <a:avLst/>
        </a:prstGeom>
      </xdr:spPr>
    </xdr:pic>
    <xdr:clientData/>
  </xdr:twoCellAnchor>
  <xdr:twoCellAnchor>
    <xdr:from>
      <xdr:col>21</xdr:col>
      <xdr:colOff>664633</xdr:colOff>
      <xdr:row>3</xdr:row>
      <xdr:rowOff>45674</xdr:rowOff>
    </xdr:from>
    <xdr:to>
      <xdr:col>23</xdr:col>
      <xdr:colOff>3008</xdr:colOff>
      <xdr:row>6</xdr:row>
      <xdr:rowOff>103716</xdr:rowOff>
    </xdr:to>
    <xdr:sp macro="" textlink="">
      <xdr:nvSpPr>
        <xdr:cNvPr id="16" name="Elipse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14120283" y="1055324"/>
          <a:ext cx="576625" cy="585092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21</xdr:col>
      <xdr:colOff>728134</xdr:colOff>
      <xdr:row>3</xdr:row>
      <xdr:rowOff>67733</xdr:rowOff>
    </xdr:from>
    <xdr:to>
      <xdr:col>22</xdr:col>
      <xdr:colOff>464618</xdr:colOff>
      <xdr:row>6</xdr:row>
      <xdr:rowOff>47634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83784" y="1077383"/>
          <a:ext cx="498484" cy="506951"/>
        </a:xfrm>
        <a:prstGeom prst="rect">
          <a:avLst/>
        </a:prstGeom>
      </xdr:spPr>
    </xdr:pic>
    <xdr:clientData/>
  </xdr:twoCellAnchor>
  <xdr:twoCellAnchor>
    <xdr:from>
      <xdr:col>5</xdr:col>
      <xdr:colOff>393700</xdr:colOff>
      <xdr:row>17</xdr:row>
      <xdr:rowOff>28742</xdr:rowOff>
    </xdr:from>
    <xdr:to>
      <xdr:col>5</xdr:col>
      <xdr:colOff>970325</xdr:colOff>
      <xdr:row>20</xdr:row>
      <xdr:rowOff>65617</xdr:rowOff>
    </xdr:to>
    <xdr:sp macro="" textlink="">
      <xdr:nvSpPr>
        <xdr:cNvPr id="18" name="Elipse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>
          <a:off x="4051300" y="3502192"/>
          <a:ext cx="576625" cy="5893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14</xdr:col>
      <xdr:colOff>143934</xdr:colOff>
      <xdr:row>16</xdr:row>
      <xdr:rowOff>159974</xdr:rowOff>
    </xdr:from>
    <xdr:to>
      <xdr:col>14</xdr:col>
      <xdr:colOff>743858</xdr:colOff>
      <xdr:row>20</xdr:row>
      <xdr:rowOff>16933</xdr:rowOff>
    </xdr:to>
    <xdr:sp macro="" textlink="">
      <xdr:nvSpPr>
        <xdr:cNvPr id="19" name="Elipse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8945034" y="3449274"/>
          <a:ext cx="599924" cy="593559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21</xdr:col>
      <xdr:colOff>613833</xdr:colOff>
      <xdr:row>16</xdr:row>
      <xdr:rowOff>174791</xdr:rowOff>
    </xdr:from>
    <xdr:to>
      <xdr:col>22</xdr:col>
      <xdr:colOff>428458</xdr:colOff>
      <xdr:row>20</xdr:row>
      <xdr:rowOff>31750</xdr:rowOff>
    </xdr:to>
    <xdr:sp macro="" textlink="">
      <xdr:nvSpPr>
        <xdr:cNvPr id="20" name="Elipse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14069483" y="3464091"/>
          <a:ext cx="576625" cy="593559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5</xdr:col>
      <xdr:colOff>423334</xdr:colOff>
      <xdr:row>17</xdr:row>
      <xdr:rowOff>63501</xdr:rowOff>
    </xdr:from>
    <xdr:to>
      <xdr:col>5</xdr:col>
      <xdr:colOff>948622</xdr:colOff>
      <xdr:row>20</xdr:row>
      <xdr:rowOff>49039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0934" y="3536951"/>
          <a:ext cx="525288" cy="537988"/>
        </a:xfrm>
        <a:prstGeom prst="rect">
          <a:avLst/>
        </a:prstGeom>
      </xdr:spPr>
    </xdr:pic>
    <xdr:clientData/>
  </xdr:twoCellAnchor>
  <xdr:twoCellAnchor editAs="oneCell">
    <xdr:from>
      <xdr:col>21</xdr:col>
      <xdr:colOff>635000</xdr:colOff>
      <xdr:row>17</xdr:row>
      <xdr:rowOff>31751</xdr:rowOff>
    </xdr:from>
    <xdr:to>
      <xdr:col>22</xdr:col>
      <xdr:colOff>398288</xdr:colOff>
      <xdr:row>20</xdr:row>
      <xdr:rowOff>17289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0650" y="3505201"/>
          <a:ext cx="525288" cy="537988"/>
        </a:xfrm>
        <a:prstGeom prst="rect">
          <a:avLst/>
        </a:prstGeom>
      </xdr:spPr>
    </xdr:pic>
    <xdr:clientData/>
  </xdr:twoCellAnchor>
  <xdr:twoCellAnchor>
    <xdr:from>
      <xdr:col>18</xdr:col>
      <xdr:colOff>518583</xdr:colOff>
      <xdr:row>31</xdr:row>
      <xdr:rowOff>95250</xdr:rowOff>
    </xdr:from>
    <xdr:to>
      <xdr:col>19</xdr:col>
      <xdr:colOff>333208</xdr:colOff>
      <xdr:row>34</xdr:row>
      <xdr:rowOff>132125</xdr:rowOff>
    </xdr:to>
    <xdr:sp macro="" textlink="">
      <xdr:nvSpPr>
        <xdr:cNvPr id="23" name="Elipse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11688233" y="6146800"/>
          <a:ext cx="576625" cy="5893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21</xdr:col>
      <xdr:colOff>751417</xdr:colOff>
      <xdr:row>31</xdr:row>
      <xdr:rowOff>127000</xdr:rowOff>
    </xdr:from>
    <xdr:to>
      <xdr:col>23</xdr:col>
      <xdr:colOff>89792</xdr:colOff>
      <xdr:row>34</xdr:row>
      <xdr:rowOff>163875</xdr:rowOff>
    </xdr:to>
    <xdr:sp macro="" textlink="">
      <xdr:nvSpPr>
        <xdr:cNvPr id="24" name="Elipse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14207067" y="6178550"/>
          <a:ext cx="576625" cy="5893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18</xdr:col>
      <xdr:colOff>550332</xdr:colOff>
      <xdr:row>31</xdr:row>
      <xdr:rowOff>116415</xdr:rowOff>
    </xdr:from>
    <xdr:to>
      <xdr:col>19</xdr:col>
      <xdr:colOff>319919</xdr:colOff>
      <xdr:row>34</xdr:row>
      <xdr:rowOff>108252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9982" y="6167965"/>
          <a:ext cx="531587" cy="544287"/>
        </a:xfrm>
        <a:prstGeom prst="rect">
          <a:avLst/>
        </a:prstGeom>
      </xdr:spPr>
    </xdr:pic>
    <xdr:clientData/>
  </xdr:twoCellAnchor>
  <xdr:twoCellAnchor editAs="oneCell">
    <xdr:from>
      <xdr:col>22</xdr:col>
      <xdr:colOff>14816</xdr:colOff>
      <xdr:row>31</xdr:row>
      <xdr:rowOff>152398</xdr:rowOff>
    </xdr:from>
    <xdr:to>
      <xdr:col>23</xdr:col>
      <xdr:colOff>70153</xdr:colOff>
      <xdr:row>34</xdr:row>
      <xdr:rowOff>144235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32466" y="6203948"/>
          <a:ext cx="531587" cy="544287"/>
        </a:xfrm>
        <a:prstGeom prst="rect">
          <a:avLst/>
        </a:prstGeom>
      </xdr:spPr>
    </xdr:pic>
    <xdr:clientData/>
  </xdr:twoCellAnchor>
  <xdr:twoCellAnchor>
    <xdr:from>
      <xdr:col>5</xdr:col>
      <xdr:colOff>391583</xdr:colOff>
      <xdr:row>31</xdr:row>
      <xdr:rowOff>0</xdr:rowOff>
    </xdr:from>
    <xdr:to>
      <xdr:col>5</xdr:col>
      <xdr:colOff>968208</xdr:colOff>
      <xdr:row>34</xdr:row>
      <xdr:rowOff>36875</xdr:rowOff>
    </xdr:to>
    <xdr:sp macro="" textlink="">
      <xdr:nvSpPr>
        <xdr:cNvPr id="27" name="Elipse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/>
      </xdr:nvSpPr>
      <xdr:spPr>
        <a:xfrm>
          <a:off x="4049183" y="6051550"/>
          <a:ext cx="576625" cy="5893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14</xdr:col>
      <xdr:colOff>126999</xdr:colOff>
      <xdr:row>31</xdr:row>
      <xdr:rowOff>10583</xdr:rowOff>
    </xdr:from>
    <xdr:to>
      <xdr:col>14</xdr:col>
      <xdr:colOff>725714</xdr:colOff>
      <xdr:row>34</xdr:row>
      <xdr:rowOff>47458</xdr:rowOff>
    </xdr:to>
    <xdr:sp macro="" textlink="">
      <xdr:nvSpPr>
        <xdr:cNvPr id="28" name="Elipse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/>
      </xdr:nvSpPr>
      <xdr:spPr>
        <a:xfrm>
          <a:off x="8928099" y="6062133"/>
          <a:ext cx="598715" cy="5893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5</xdr:col>
      <xdr:colOff>412750</xdr:colOff>
      <xdr:row>31</xdr:row>
      <xdr:rowOff>31749</xdr:rowOff>
    </xdr:from>
    <xdr:to>
      <xdr:col>5</xdr:col>
      <xdr:colOff>927454</xdr:colOff>
      <xdr:row>34</xdr:row>
      <xdr:rowOff>6703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0350" y="6083299"/>
          <a:ext cx="514704" cy="527404"/>
        </a:xfrm>
        <a:prstGeom prst="rect">
          <a:avLst/>
        </a:prstGeom>
      </xdr:spPr>
    </xdr:pic>
    <xdr:clientData/>
  </xdr:twoCellAnchor>
  <xdr:twoCellAnchor editAs="oneCell">
    <xdr:from>
      <xdr:col>14</xdr:col>
      <xdr:colOff>179915</xdr:colOff>
      <xdr:row>31</xdr:row>
      <xdr:rowOff>63498</xdr:rowOff>
    </xdr:from>
    <xdr:to>
      <xdr:col>14</xdr:col>
      <xdr:colOff>656657</xdr:colOff>
      <xdr:row>33</xdr:row>
      <xdr:rowOff>178896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1015" y="6115048"/>
          <a:ext cx="476742" cy="483698"/>
        </a:xfrm>
        <a:prstGeom prst="rect">
          <a:avLst/>
        </a:prstGeom>
      </xdr:spPr>
    </xdr:pic>
    <xdr:clientData/>
  </xdr:twoCellAnchor>
  <xdr:twoCellAnchor editAs="oneCell">
    <xdr:from>
      <xdr:col>14</xdr:col>
      <xdr:colOff>190499</xdr:colOff>
      <xdr:row>16</xdr:row>
      <xdr:rowOff>169332</xdr:rowOff>
    </xdr:from>
    <xdr:to>
      <xdr:col>14</xdr:col>
      <xdr:colOff>755702</xdr:colOff>
      <xdr:row>20</xdr:row>
      <xdr:rowOff>13358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599" y="3458632"/>
          <a:ext cx="565203" cy="58062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38100</xdr:colOff>
          <xdr:row>2</xdr:row>
          <xdr:rowOff>165100</xdr:rowOff>
        </xdr:from>
        <xdr:to>
          <xdr:col>12</xdr:col>
          <xdr:colOff>374650</xdr:colOff>
          <xdr:row>5</xdr:row>
          <xdr:rowOff>25400</xdr:rowOff>
        </xdr:to>
        <xdr:sp macro="" textlink="">
          <xdr:nvSpPr>
            <xdr:cNvPr id="12289" name="Button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2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s-ES" sz="12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Actualizar Tablas</a:t>
              </a:r>
            </a:p>
          </xdr:txBody>
        </xdr:sp>
        <xdr:clientData fPrintsWithSheet="0"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627.450465509261" createdVersion="6" refreshedVersion="6" minRefreshableVersion="3" recordCount="2000" xr:uid="{F0CC224F-0DAB-4ECA-A0D8-4697CCF12B21}">
  <cacheSource type="worksheet">
    <worksheetSource ref="A1:I1048576" sheet="Facturas"/>
  </cacheSource>
  <cacheFields count="9">
    <cacheField name="Serie factura" numFmtId="0">
      <sharedItems containsBlank="1"/>
    </cacheField>
    <cacheField name="Fecha factura" numFmtId="0">
      <sharedItems containsBlank="1"/>
    </cacheField>
    <cacheField name="Nombre receptor" numFmtId="0">
      <sharedItems containsBlank="1"/>
    </cacheField>
    <cacheField name="Total base imponible" numFmtId="0">
      <sharedItems containsString="0" containsBlank="1" containsNumber="1" minValue="-1500" maxValue="21125.57"/>
    </cacheField>
    <cacheField name="Total IVA" numFmtId="0">
      <sharedItems containsString="0" containsBlank="1" containsNumber="1" minValue="-315" maxValue="4436.37"/>
    </cacheField>
    <cacheField name="Total" numFmtId="0">
      <sharedItems containsString="0" containsBlank="1" containsNumber="1" minValue="-1815" maxValue="25561.94"/>
    </cacheField>
    <cacheField name="Estado cobro" numFmtId="0">
      <sharedItems containsBlank="1"/>
    </cacheField>
    <cacheField name="Oficina" numFmtId="0">
      <sharedItems containsBlank="1" count="3">
        <s v="A"/>
        <s v="M"/>
        <m/>
      </sharedItems>
    </cacheField>
    <cacheField name="Fecha" numFmtId="0">
      <sharedItems containsBlank="1" count="4">
        <s v="enero"/>
        <s v="febrero"/>
        <s v="marzo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00">
  <r>
    <s v="A"/>
    <s v="08-01-2019"/>
    <s v="Lallave González Jesús"/>
    <n v="300"/>
    <n v="63"/>
    <n v="363"/>
    <s v="Cobrado"/>
    <x v="0"/>
    <x v="0"/>
  </r>
  <r>
    <s v="A"/>
    <s v="26-02-2019"/>
    <s v="REDISUREX SPAIN PRODUCTS SL"/>
    <n v="250"/>
    <n v="52.5"/>
    <n v="407.14"/>
    <s v="Cobrado"/>
    <x v="0"/>
    <x v="1"/>
  </r>
  <r>
    <s v="A"/>
    <s v="12-03-2019"/>
    <s v="Ortiz Baez Francisco"/>
    <n v="10142.280000000001"/>
    <n v="2129.88"/>
    <n v="12361.13"/>
    <s v="Cobrado"/>
    <x v="0"/>
    <x v="2"/>
  </r>
  <r>
    <s v="A"/>
    <s v="14-03-2019"/>
    <s v="Yanguas Carroza Jose Luis"/>
    <n v="200"/>
    <n v="42"/>
    <n v="242"/>
    <s v="Cobrado"/>
    <x v="0"/>
    <x v="2"/>
  </r>
  <r>
    <s v="A"/>
    <s v="18-02-2019"/>
    <s v="Bodega Sani Primavera, S.L."/>
    <n v="1500"/>
    <n v="315"/>
    <n v="1815"/>
    <s v="Cobrado"/>
    <x v="0"/>
    <x v="1"/>
  </r>
  <r>
    <s v="A"/>
    <s v="28-02-2019"/>
    <s v="VAZQUEZ CHAVEZ CELESTINO"/>
    <n v="1809.6"/>
    <n v="380.02"/>
    <n v="2189.62"/>
    <s v="Cobrado"/>
    <x v="0"/>
    <x v="1"/>
  </r>
  <r>
    <s v="A"/>
    <s v="12-03-2019"/>
    <s v="Galindo Galindo Maria"/>
    <n v="700"/>
    <n v="147"/>
    <n v="847"/>
    <s v="Cobrado"/>
    <x v="0"/>
    <x v="2"/>
  </r>
  <r>
    <s v="A"/>
    <s v="21-03-2019"/>
    <s v="I.P.M. Instalaciones S.L."/>
    <n v="0"/>
    <n v="0"/>
    <n v="18.16"/>
    <s v="Cobrado"/>
    <x v="0"/>
    <x v="2"/>
  </r>
  <r>
    <s v="A"/>
    <s v="11-02-2019"/>
    <s v="Martin Burgueño Manuel"/>
    <n v="21125.57"/>
    <n v="4436.37"/>
    <n v="25561.94"/>
    <s v="Cobrado"/>
    <x v="0"/>
    <x v="1"/>
  </r>
  <r>
    <s v="A"/>
    <s v="04-03-2019"/>
    <s v="Rodríguez Villar Antonio"/>
    <n v="2000"/>
    <n v="420"/>
    <n v="2420"/>
    <s v="Cobrado"/>
    <x v="0"/>
    <x v="2"/>
  </r>
  <r>
    <s v="A"/>
    <s v="13-03-2019"/>
    <s v="Guerrero Reboloso Francisco Miguel"/>
    <n v="300"/>
    <n v="63"/>
    <n v="363"/>
    <s v="Cobrado"/>
    <x v="0"/>
    <x v="2"/>
  </r>
  <r>
    <s v="M"/>
    <s v="14-02-2019"/>
    <s v="El Búho 24 Horas,S.L"/>
    <n v="-100"/>
    <n v="-21"/>
    <n v="-121"/>
    <s v="Cobrado en Exceso"/>
    <x v="1"/>
    <x v="1"/>
  </r>
  <r>
    <s v="M"/>
    <s v="15-03-2019"/>
    <s v="Maquiautomáticas FE, S.L"/>
    <n v="-1500"/>
    <n v="-315"/>
    <n v="-1815"/>
    <s v="Cobrado"/>
    <x v="1"/>
    <x v="2"/>
  </r>
  <r>
    <s v="AC"/>
    <s v="21-03-2019"/>
    <s v="Gonzalez Navia Sayago Lourdes"/>
    <n v="225.6"/>
    <n v="47.38"/>
    <n v="272.98"/>
    <s v="Cobrado"/>
    <x v="0"/>
    <x v="2"/>
  </r>
  <r>
    <s v="AC"/>
    <s v="21-03-2019"/>
    <s v="Credifimo EFC"/>
    <n v="1834.74"/>
    <n v="385.3"/>
    <n v="2220.04"/>
    <s v="Cobrado"/>
    <x v="0"/>
    <x v="2"/>
  </r>
  <r>
    <s v="AC"/>
    <s v="27-03-2019"/>
    <s v="Credifimo EFC"/>
    <n v="1310.53"/>
    <n v="275.20999999999998"/>
    <n v="1585.74"/>
    <s v="Cobrado"/>
    <x v="0"/>
    <x v="2"/>
  </r>
  <r>
    <s v="AC"/>
    <s v="27-03-2019"/>
    <s v="Excavaciones Moreno Bravo S.L"/>
    <n v="743.81"/>
    <n v="156.19999999999999"/>
    <n v="900.01"/>
    <s v="Cobrado"/>
    <x v="0"/>
    <x v="2"/>
  </r>
  <r>
    <s v="AC"/>
    <s v="24-01-2019"/>
    <s v="Excavaciones Moreno Bravo S.L"/>
    <n v="2644.63"/>
    <n v="555.37"/>
    <n v="3200"/>
    <s v="Cobrado"/>
    <x v="0"/>
    <x v="0"/>
  </r>
  <r>
    <s v="FA"/>
    <s v="01-03-2019"/>
    <s v="Alcance Eficaz,S.L"/>
    <n v="150"/>
    <n v="31.5"/>
    <n v="181.5"/>
    <s v="Cobrado"/>
    <x v="0"/>
    <x v="2"/>
  </r>
  <r>
    <s v="FA"/>
    <s v="01-02-2019"/>
    <s v="Distribuidora Internacional de Alimentación, S.A"/>
    <n v="880.65"/>
    <n v="184.94"/>
    <n v="1065.5899999999999"/>
    <s v="Cobrado"/>
    <x v="0"/>
    <x v="1"/>
  </r>
  <r>
    <s v="FA"/>
    <s v="01-02-2019"/>
    <s v="Romero González Daniel"/>
    <n v="150"/>
    <n v="31.5"/>
    <n v="199.11"/>
    <s v="Cobrado"/>
    <x v="0"/>
    <x v="1"/>
  </r>
  <r>
    <s v="FA"/>
    <s v="01-01-2019"/>
    <s v="Distribuidora de Higiene de Extremadura, SL"/>
    <n v="100"/>
    <n v="21"/>
    <n v="121"/>
    <s v="Cobrado"/>
    <x v="0"/>
    <x v="0"/>
  </r>
  <r>
    <s v="FA"/>
    <s v="01-03-2019"/>
    <s v="Obreo Diez Eladio"/>
    <n v="300"/>
    <n v="63"/>
    <n v="363"/>
    <s v="Cobrado"/>
    <x v="0"/>
    <x v="2"/>
  </r>
  <r>
    <s v="FA"/>
    <s v="01-01-2019"/>
    <s v="Obreo Diez Eladio"/>
    <n v="300"/>
    <n v="63"/>
    <n v="363"/>
    <s v="Cobrado"/>
    <x v="0"/>
    <x v="0"/>
  </r>
  <r>
    <s v="FA"/>
    <s v="01-03-2019"/>
    <s v="Twins Alimentación, SA"/>
    <n v="169.35"/>
    <n v="35.56"/>
    <n v="204.91"/>
    <s v="Cobrado"/>
    <x v="0"/>
    <x v="2"/>
  </r>
  <r>
    <s v="FA"/>
    <s v="01-03-2019"/>
    <s v="Distribuidora de Higiene de Extremadura, SL"/>
    <n v="100"/>
    <n v="21"/>
    <n v="121"/>
    <s v="Cobrado"/>
    <x v="0"/>
    <x v="2"/>
  </r>
  <r>
    <s v="FA"/>
    <s v="01-01-2019"/>
    <s v="Twins Alimentación, SA"/>
    <n v="169.35"/>
    <n v="35.56"/>
    <n v="204.91"/>
    <s v="Cobrado"/>
    <x v="0"/>
    <x v="0"/>
  </r>
  <r>
    <s v="FA"/>
    <s v="01-03-2019"/>
    <s v="Romero González Daniel"/>
    <n v="150"/>
    <n v="31.5"/>
    <n v="181.5"/>
    <s v="Cobrado"/>
    <x v="0"/>
    <x v="2"/>
  </r>
  <r>
    <s v="FA"/>
    <s v="01-02-2019"/>
    <s v="Distribuidora de Higiene de Extremadura, SL"/>
    <n v="100"/>
    <n v="21"/>
    <n v="121"/>
    <s v="Cobrado"/>
    <x v="0"/>
    <x v="1"/>
  </r>
  <r>
    <s v="FA"/>
    <s v="01-02-2019"/>
    <s v="Área de Servicio Almendralejo, S.L"/>
    <n v="100"/>
    <n v="21"/>
    <n v="121"/>
    <s v="Cobrado"/>
    <x v="0"/>
    <x v="1"/>
  </r>
  <r>
    <s v="FA"/>
    <s v="01-03-2019"/>
    <s v="Distribuidora Internacional de Alimentación, S.A"/>
    <n v="880.65"/>
    <n v="184.94"/>
    <n v="1065.5899999999999"/>
    <s v="Cobrado"/>
    <x v="0"/>
    <x v="2"/>
  </r>
  <r>
    <s v="FA"/>
    <s v="01-01-2019"/>
    <s v="Distribuidora Internacional de Alimentación, S.A"/>
    <n v="880.65"/>
    <n v="184.94"/>
    <n v="1151.73"/>
    <s v="Cobrado"/>
    <x v="0"/>
    <x v="0"/>
  </r>
  <r>
    <s v="FA"/>
    <s v="01-01-2019"/>
    <s v="Área de Servicio Almendralejo, S.L"/>
    <n v="100"/>
    <n v="21"/>
    <n v="121"/>
    <s v="Cobrado"/>
    <x v="0"/>
    <x v="0"/>
  </r>
  <r>
    <s v="FA"/>
    <s v="01-01-2019"/>
    <s v="Romero González Daniel"/>
    <n v="150"/>
    <n v="31.5"/>
    <n v="181.5"/>
    <s v="Cobrado"/>
    <x v="0"/>
    <x v="0"/>
  </r>
  <r>
    <s v="FA"/>
    <s v="01-02-2019"/>
    <s v="Twins Alimentación, SA"/>
    <n v="169.35"/>
    <n v="35.56"/>
    <n v="204.91"/>
    <s v="Cobrado"/>
    <x v="0"/>
    <x v="1"/>
  </r>
  <r>
    <s v="FA"/>
    <s v="01-02-2019"/>
    <s v="Obreo Diez Eladio"/>
    <n v="300"/>
    <n v="63"/>
    <n v="363"/>
    <s v="Cobrado"/>
    <x v="0"/>
    <x v="1"/>
  </r>
  <r>
    <s v="FA"/>
    <s v="01-03-2019"/>
    <s v="Área de Servicio Almendralejo, S.L"/>
    <n v="100"/>
    <n v="21"/>
    <n v="121"/>
    <s v="Cobrado"/>
    <x v="0"/>
    <x v="2"/>
  </r>
  <r>
    <s v="FM"/>
    <s v="01-01-2019"/>
    <s v="Comercial Extremeña de  Extintores, SL"/>
    <n v="150"/>
    <n v="31.5"/>
    <n v="181.5"/>
    <s v="Cobrado"/>
    <x v="1"/>
    <x v="0"/>
  </r>
  <r>
    <s v="FM"/>
    <s v="01-03-2019"/>
    <s v="Inversionistas, S.L"/>
    <n v="150"/>
    <n v="31.5"/>
    <n v="181.5"/>
    <s v="Cobrado"/>
    <x v="1"/>
    <x v="2"/>
  </r>
  <r>
    <s v="FM"/>
    <s v="01-01-2019"/>
    <s v="Constructora Promotora Hnos Viceira, S.L"/>
    <n v="200"/>
    <n v="42"/>
    <n v="338"/>
    <s v="Cobrado"/>
    <x v="1"/>
    <x v="0"/>
  </r>
  <r>
    <s v="FM"/>
    <s v="01-03-2019"/>
    <s v="Exaclean S.L"/>
    <n v="150"/>
    <n v="31.5"/>
    <n v="181.5"/>
    <s v="Cobrado"/>
    <x v="1"/>
    <x v="2"/>
  </r>
  <r>
    <s v="FM"/>
    <s v="01-02-2019"/>
    <s v="Nova Ramos Emilio Fermín"/>
    <n v="80"/>
    <n v="16.8"/>
    <n v="96.8"/>
    <s v="Cobrado"/>
    <x v="1"/>
    <x v="1"/>
  </r>
  <r>
    <s v="FM"/>
    <s v="01-02-2019"/>
    <s v="León Carrascal Víctor Manuel"/>
    <n v="50"/>
    <n v="10.5"/>
    <n v="60.5"/>
    <s v="Cobrado"/>
    <x v="1"/>
    <x v="1"/>
  </r>
  <r>
    <s v="FM"/>
    <s v="01-03-2019"/>
    <s v="Abona Global,S.L"/>
    <n v="150"/>
    <n v="31.5"/>
    <n v="189.85"/>
    <s v="Cobro Parcial"/>
    <x v="1"/>
    <x v="2"/>
  </r>
  <r>
    <s v="FM"/>
    <s v="01-03-2019"/>
    <s v="Emericuiness,S.L"/>
    <n v="150"/>
    <n v="31.5"/>
    <n v="260.52999999999997"/>
    <s v="Cobrado"/>
    <x v="1"/>
    <x v="2"/>
  </r>
  <r>
    <s v="FM"/>
    <s v="01-03-2019"/>
    <s v="Nava Redonda SCL"/>
    <n v="80"/>
    <n v="16.8"/>
    <n v="96.8"/>
    <s v="Cobrado"/>
    <x v="1"/>
    <x v="2"/>
  </r>
  <r>
    <s v="FM"/>
    <s v="01-02-2019"/>
    <s v="Aridos y Hormigones Rojo, S.L"/>
    <n v="100"/>
    <n v="21"/>
    <n v="121"/>
    <s v="Cobrado"/>
    <x v="1"/>
    <x v="1"/>
  </r>
  <r>
    <s v="FM"/>
    <s v="01-02-2019"/>
    <s v="Productos Cárnicos El Chichero, SL"/>
    <n v="150"/>
    <n v="31.5"/>
    <n v="181.5"/>
    <s v="Cobrado"/>
    <x v="1"/>
    <x v="1"/>
  </r>
  <r>
    <s v="FM"/>
    <s v="16-01-2019"/>
    <s v="Electrificaciones Parra SL"/>
    <n v="175"/>
    <n v="36.75"/>
    <n v="211.75"/>
    <s v="Cobrado"/>
    <x v="1"/>
    <x v="0"/>
  </r>
  <r>
    <s v="FM"/>
    <s v="01-03-2019"/>
    <s v="Viajes Jose Antonio, S.L"/>
    <n v="80"/>
    <n v="16.8"/>
    <n v="96.8"/>
    <s v="Cobrado"/>
    <x v="1"/>
    <x v="2"/>
  </r>
  <r>
    <s v="FM"/>
    <s v="01-01-2019"/>
    <s v="Viveros Juanjo de las Vegas  Bajas del Guadiana,S.L"/>
    <n v="200"/>
    <n v="42"/>
    <n v="242"/>
    <s v="Cobrado"/>
    <x v="1"/>
    <x v="0"/>
  </r>
  <r>
    <s v="FM"/>
    <s v="01-01-2019"/>
    <s v="Viajes Jose Antonio, S.L"/>
    <n v="80"/>
    <n v="16.8"/>
    <n v="96.8"/>
    <s v="Cobrado"/>
    <x v="1"/>
    <x v="0"/>
  </r>
  <r>
    <s v="FM"/>
    <s v="01-01-2019"/>
    <s v="Aunión Vázquez SLU"/>
    <n v="100"/>
    <n v="21"/>
    <n v="121"/>
    <s v="Cobrado"/>
    <x v="1"/>
    <x v="0"/>
  </r>
  <r>
    <s v="FM"/>
    <s v="01-01-2019"/>
    <s v="Grupo Horauto Extremadura, SL"/>
    <n v="150"/>
    <n v="31.5"/>
    <n v="181.5"/>
    <s v="Cobrado"/>
    <x v="1"/>
    <x v="0"/>
  </r>
  <r>
    <s v="FM"/>
    <s v="01-02-2019"/>
    <s v="Maconsca,S.L"/>
    <n v="150"/>
    <n v="31.5"/>
    <n v="181.5"/>
    <s v="Cobrado"/>
    <x v="1"/>
    <x v="1"/>
  </r>
  <r>
    <s v="FM"/>
    <s v="01-03-2019"/>
    <s v="Aridos y Hormigones Rojo, S.L"/>
    <n v="100"/>
    <n v="21"/>
    <n v="121"/>
    <s v="Cobrado"/>
    <x v="1"/>
    <x v="2"/>
  </r>
  <r>
    <s v="FM"/>
    <s v="01-03-2019"/>
    <s v="Productos Cárnicos El Chichero, SL"/>
    <n v="150"/>
    <n v="31.5"/>
    <n v="181.5"/>
    <s v="Cobrado"/>
    <x v="1"/>
    <x v="2"/>
  </r>
  <r>
    <s v="FM"/>
    <s v="01-02-2019"/>
    <s v="Delgado Sistemas, S.L"/>
    <n v="150"/>
    <n v="31.5"/>
    <n v="181.5"/>
    <s v="Cobrado"/>
    <x v="1"/>
    <x v="1"/>
  </r>
  <r>
    <s v="FM"/>
    <s v="01-02-2019"/>
    <s v="Voztechnology Company Services,S.L"/>
    <n v="50"/>
    <n v="10.5"/>
    <n v="60.5"/>
    <s v="Cobrado"/>
    <x v="1"/>
    <x v="1"/>
  </r>
  <r>
    <s v="FM"/>
    <s v="01-02-2019"/>
    <s v="Grupo Segurymat,SL"/>
    <n v="100"/>
    <n v="21"/>
    <n v="121"/>
    <s v="Cobrado"/>
    <x v="1"/>
    <x v="1"/>
  </r>
  <r>
    <s v="FM"/>
    <s v="01-02-2019"/>
    <s v="Mármoles Lobón,S.L"/>
    <n v="150"/>
    <n v="31.5"/>
    <n v="181.5"/>
    <s v="Cobrado"/>
    <x v="1"/>
    <x v="1"/>
  </r>
  <r>
    <s v="FM"/>
    <s v="17-01-2019"/>
    <s v="Gonzalez Molina Jose María"/>
    <n v="50"/>
    <n v="10.5"/>
    <n v="60.5"/>
    <s v="Cobrado"/>
    <x v="1"/>
    <x v="0"/>
  </r>
  <r>
    <s v="FM"/>
    <s v="01-01-2019"/>
    <s v="Grupo Flashback de Comunicación, S.L"/>
    <n v="400"/>
    <n v="84"/>
    <n v="484"/>
    <s v="Cobrado"/>
    <x v="1"/>
    <x v="0"/>
  </r>
  <r>
    <s v="FM"/>
    <s v="01-01-2019"/>
    <s v="Mármoles Lobón,S.L"/>
    <n v="150"/>
    <n v="31.5"/>
    <n v="181.5"/>
    <s v="Cobrado"/>
    <x v="1"/>
    <x v="0"/>
  </r>
  <r>
    <s v="FM"/>
    <s v="01-03-2019"/>
    <s v="Resomaex,S.L"/>
    <n v="100"/>
    <n v="21"/>
    <n v="121"/>
    <s v="Cobrado"/>
    <x v="1"/>
    <x v="2"/>
  </r>
  <r>
    <s v="FM"/>
    <s v="01-01-2019"/>
    <s v="Resomaex,S.L"/>
    <n v="100"/>
    <n v="21"/>
    <n v="121"/>
    <s v="Cobrado"/>
    <x v="1"/>
    <x v="0"/>
  </r>
  <r>
    <s v="FM"/>
    <s v="01-03-2019"/>
    <s v="Grupo Segurymat,SL"/>
    <n v="100"/>
    <n v="21"/>
    <n v="121"/>
    <s v="Cobrado"/>
    <x v="1"/>
    <x v="2"/>
  </r>
  <r>
    <s v="FM"/>
    <s v="01-01-2019"/>
    <s v="Transportes Lobato Valadés, S.L"/>
    <n v="100"/>
    <n v="21"/>
    <n v="121"/>
    <s v="Cobrado"/>
    <x v="1"/>
    <x v="0"/>
  </r>
  <r>
    <s v="FM"/>
    <s v="12-02-2019"/>
    <s v="Rural Orellana, S.L"/>
    <n v="150"/>
    <n v="31.5"/>
    <n v="181.5"/>
    <s v="Cobrado"/>
    <x v="1"/>
    <x v="1"/>
  </r>
  <r>
    <s v="FM"/>
    <s v="01-02-2019"/>
    <s v="Maquiautomáticas FE, S.L"/>
    <n v="150"/>
    <n v="31.5"/>
    <n v="181.5"/>
    <s v="Cobrado"/>
    <x v="1"/>
    <x v="1"/>
  </r>
  <r>
    <s v="FM"/>
    <s v="01-02-2019"/>
    <s v="Muñoz Preciado Odontólogos, S.L"/>
    <n v="150"/>
    <n v="31.5"/>
    <n v="184.75"/>
    <s v="Cobrado"/>
    <x v="1"/>
    <x v="1"/>
  </r>
  <r>
    <s v="FM"/>
    <s v="01-02-2019"/>
    <s v="Mecaber Sureste, S.L"/>
    <n v="200"/>
    <n v="42"/>
    <n v="242"/>
    <s v="Cobrado"/>
    <x v="1"/>
    <x v="1"/>
  </r>
  <r>
    <s v="FM"/>
    <s v="01-02-2019"/>
    <s v="Grupo Horauto Extremadura, SL"/>
    <n v="150"/>
    <n v="31.5"/>
    <n v="181.5"/>
    <s v="Cobrado"/>
    <x v="1"/>
    <x v="1"/>
  </r>
  <r>
    <s v="FM"/>
    <s v="01-02-2019"/>
    <s v="Casle, CB"/>
    <n v="150"/>
    <n v="31.5"/>
    <n v="290.58"/>
    <s v="Cobrado"/>
    <x v="1"/>
    <x v="1"/>
  </r>
  <r>
    <s v="FM"/>
    <s v="01-02-2019"/>
    <s v="Viveros Juanjo de las Vegas  Bajas del Guadiana,S.L"/>
    <n v="200"/>
    <n v="42"/>
    <n v="259.61"/>
    <s v="Cobrado"/>
    <x v="1"/>
    <x v="1"/>
  </r>
  <r>
    <s v="FM"/>
    <s v="01-03-2019"/>
    <s v="Granitos Cáceres e Hijos,S.L"/>
    <n v="150"/>
    <n v="31.5"/>
    <n v="181.5"/>
    <s v="Cobrado"/>
    <x v="1"/>
    <x v="2"/>
  </r>
  <r>
    <s v="FM"/>
    <s v="01-01-2019"/>
    <s v="García de Vinuesa Bonnail Sonsoles"/>
    <n v="100"/>
    <n v="21"/>
    <n v="121"/>
    <s v="Cobrado"/>
    <x v="1"/>
    <x v="0"/>
  </r>
  <r>
    <s v="FM"/>
    <s v="01-03-2019"/>
    <s v="Voztechnology Company Services,S.L"/>
    <n v="50"/>
    <n v="10.5"/>
    <n v="60.5"/>
    <s v="Cobrado"/>
    <x v="1"/>
    <x v="2"/>
  </r>
  <r>
    <s v="FM"/>
    <s v="01-03-2019"/>
    <s v="Maconsca,S.L"/>
    <n v="150"/>
    <n v="31.5"/>
    <n v="282.89999999999998"/>
    <s v="Cobrado"/>
    <x v="1"/>
    <x v="2"/>
  </r>
  <r>
    <s v="FM"/>
    <s v="01-03-2019"/>
    <s v="Muñoz Preciado Odontólogos, S.L"/>
    <n v="150"/>
    <n v="31.5"/>
    <n v="181.5"/>
    <s v="Cobrado"/>
    <x v="1"/>
    <x v="2"/>
  </r>
  <r>
    <s v="FM"/>
    <s v="01-03-2019"/>
    <s v="Mecaber Sureste, S.L"/>
    <n v="200"/>
    <n v="42"/>
    <n v="242"/>
    <s v="Cobrado"/>
    <x v="1"/>
    <x v="2"/>
  </r>
  <r>
    <s v="FM"/>
    <s v="01-03-2019"/>
    <s v="Grupo Horauto Extremadura, SL"/>
    <n v="150"/>
    <n v="31.5"/>
    <n v="181.5"/>
    <s v="Cobrado"/>
    <x v="1"/>
    <x v="2"/>
  </r>
  <r>
    <s v="FM"/>
    <s v="01-01-2019"/>
    <s v="León Carrascal Víctor Manuel"/>
    <n v="50"/>
    <n v="10.5"/>
    <n v="60.5"/>
    <s v="Cobrado"/>
    <x v="1"/>
    <x v="0"/>
  </r>
  <r>
    <s v="FM"/>
    <s v="01-01-2019"/>
    <s v="Strata Pavimentos,S.L.U"/>
    <n v="150"/>
    <n v="31.5"/>
    <n v="181.5"/>
    <s v="Cobrado"/>
    <x v="1"/>
    <x v="0"/>
  </r>
  <r>
    <s v="FM"/>
    <s v="01-01-2019"/>
    <s v="Aridos y Hormigones Rojo, S.L"/>
    <n v="100"/>
    <n v="21"/>
    <n v="138.61000000000001"/>
    <s v="Cobrado"/>
    <x v="1"/>
    <x v="0"/>
  </r>
  <r>
    <s v="FM"/>
    <s v="01-02-2019"/>
    <s v="Trejo Burgos Joaquín"/>
    <n v="150"/>
    <n v="31.5"/>
    <n v="181.5"/>
    <s v="Cobrado"/>
    <x v="1"/>
    <x v="1"/>
  </r>
  <r>
    <s v="FM"/>
    <s v="01-02-2019"/>
    <s v="Extremeña de Construcciones y Reformas 2012, S.L"/>
    <n v="150"/>
    <n v="31.5"/>
    <n v="181.5"/>
    <s v="Cobrado"/>
    <x v="1"/>
    <x v="1"/>
  </r>
  <r>
    <s v="FM"/>
    <s v="01-02-2019"/>
    <s v="Instalaciones y Electrodomésticos Antonio Díaz,S.L"/>
    <n v="100"/>
    <n v="21"/>
    <n v="121"/>
    <s v="Cobrado"/>
    <x v="1"/>
    <x v="1"/>
  </r>
  <r>
    <s v="FM"/>
    <s v="01-01-2019"/>
    <s v="Staff Market 6, S.L"/>
    <n v="10"/>
    <n v="0"/>
    <n v="10"/>
    <s v="Cobrado"/>
    <x v="1"/>
    <x v="0"/>
  </r>
  <r>
    <s v="FM"/>
    <s v="01-03-2019"/>
    <s v="Electrificaciones Parra SL"/>
    <n v="350"/>
    <n v="73.5"/>
    <n v="423.5"/>
    <s v="Cobrado"/>
    <x v="1"/>
    <x v="2"/>
  </r>
  <r>
    <s v="FM"/>
    <s v="01-03-2019"/>
    <s v="León Carrascal Víctor Manuel"/>
    <n v="50"/>
    <n v="10.5"/>
    <n v="60.5"/>
    <s v="Cobrado"/>
    <x v="1"/>
    <x v="2"/>
  </r>
  <r>
    <s v="FM"/>
    <s v="01-01-2019"/>
    <s v="Nava Redonda SCL"/>
    <n v="80"/>
    <n v="16.8"/>
    <n v="96.8"/>
    <s v="Cobrado"/>
    <x v="1"/>
    <x v="0"/>
  </r>
  <r>
    <s v="FM"/>
    <s v="01-03-2019"/>
    <s v="Nova Ramos Emilio Fermín"/>
    <n v="80"/>
    <n v="16.8"/>
    <n v="96.8"/>
    <s v="NO cobrado"/>
    <x v="1"/>
    <x v="2"/>
  </r>
  <r>
    <s v="FM"/>
    <s v="01-01-2019"/>
    <s v="Casle, CB"/>
    <n v="150"/>
    <n v="31.5"/>
    <n v="222.65"/>
    <s v="Cobrado"/>
    <x v="1"/>
    <x v="0"/>
  </r>
  <r>
    <s v="FM"/>
    <s v="01-03-2019"/>
    <s v="Extremeña de Construcciones y Reformas 2012, S.L"/>
    <n v="150"/>
    <n v="31.5"/>
    <n v="181.5"/>
    <s v="Cobrado"/>
    <x v="1"/>
    <x v="2"/>
  </r>
  <r>
    <s v="FM"/>
    <s v="01-01-2019"/>
    <s v="Inversionistas, S.L"/>
    <n v="150"/>
    <n v="31.5"/>
    <n v="181.5"/>
    <s v="Cobrado"/>
    <x v="1"/>
    <x v="0"/>
  </r>
  <r>
    <s v="FM"/>
    <s v="01-01-2019"/>
    <s v="Gimeno Valero Jose Mª"/>
    <n v="35"/>
    <n v="7.35"/>
    <n v="42.35"/>
    <s v="Cobrado"/>
    <x v="1"/>
    <x v="0"/>
  </r>
  <r>
    <s v="FM"/>
    <s v="01-02-2019"/>
    <s v="El Búho 24 Horas,S.L"/>
    <n v="100"/>
    <n v="21"/>
    <n v="121"/>
    <s v="Cobrado"/>
    <x v="1"/>
    <x v="1"/>
  </r>
  <r>
    <s v="FM"/>
    <s v="01-02-2019"/>
    <s v="Centro Almagro de Formación Integral S.L"/>
    <n v="80"/>
    <n v="16.8"/>
    <n v="96.8"/>
    <s v="Cobrado"/>
    <x v="1"/>
    <x v="1"/>
  </r>
  <r>
    <s v="FM"/>
    <s v="01-02-2019"/>
    <s v="Emericuiness,S.L"/>
    <n v="150"/>
    <n v="31.5"/>
    <n v="299.69"/>
    <s v="Cobrado"/>
    <x v="1"/>
    <x v="1"/>
  </r>
  <r>
    <s v="FM"/>
    <s v="01-02-2019"/>
    <s v="Avanza Texture,S.L"/>
    <n v="60"/>
    <n v="12.6"/>
    <n v="72.599999999999994"/>
    <s v="Cobrado"/>
    <x v="1"/>
    <x v="1"/>
  </r>
  <r>
    <s v="FM"/>
    <s v="01-02-2019"/>
    <s v="Strata Pavimentos,S.L.U"/>
    <n v="150"/>
    <n v="31.5"/>
    <n v="181.5"/>
    <s v="Cobrado"/>
    <x v="1"/>
    <x v="1"/>
  </r>
  <r>
    <s v="FM"/>
    <s v="01-03-2019"/>
    <s v="Transfrigomar,S.L"/>
    <n v="100"/>
    <n v="21"/>
    <n v="121"/>
    <s v="Cobrado"/>
    <x v="1"/>
    <x v="2"/>
  </r>
  <r>
    <s v="FM"/>
    <s v="01-01-2019"/>
    <s v="Automóviles Sánchez Vargas,S.L"/>
    <n v="95"/>
    <n v="19.95"/>
    <n v="114.95"/>
    <s v="Cobrado"/>
    <x v="1"/>
    <x v="0"/>
  </r>
  <r>
    <s v="FM"/>
    <s v="01-01-2019"/>
    <s v="Transfrigomar,S.L"/>
    <n v="100"/>
    <n v="21"/>
    <n v="121"/>
    <s v="Cobrado"/>
    <x v="1"/>
    <x v="0"/>
  </r>
  <r>
    <s v="FM"/>
    <s v="01-01-2019"/>
    <s v="Voztechnology Company Services,S.L"/>
    <n v="50"/>
    <n v="10.5"/>
    <n v="60.5"/>
    <s v="Cobrado"/>
    <x v="1"/>
    <x v="0"/>
  </r>
  <r>
    <s v="FM"/>
    <s v="01-01-2019"/>
    <s v="Centro Almagro de Formación Integral S.L"/>
    <n v="80"/>
    <n v="16.8"/>
    <n v="96.8"/>
    <s v="Cobrado"/>
    <x v="1"/>
    <x v="0"/>
  </r>
  <r>
    <s v="FM"/>
    <s v="01-01-2019"/>
    <s v="HOSTELCHOLLO,S.L."/>
    <n v="150"/>
    <n v="31.5"/>
    <n v="181.5"/>
    <s v="Cobrado"/>
    <x v="1"/>
    <x v="0"/>
  </r>
  <r>
    <s v="FM"/>
    <s v="01-03-2019"/>
    <s v="Vaquero Chacón Carlos"/>
    <n v="150"/>
    <n v="31.5"/>
    <n v="190.4"/>
    <s v="Cobrado"/>
    <x v="1"/>
    <x v="2"/>
  </r>
  <r>
    <s v="FM"/>
    <s v="01-03-2019"/>
    <s v="Comercial Extremeña de  Extintores, SL"/>
    <n v="150"/>
    <n v="31.5"/>
    <n v="181.5"/>
    <s v="Cobrado"/>
    <x v="1"/>
    <x v="2"/>
  </r>
  <r>
    <s v="FM"/>
    <s v="01-03-2019"/>
    <s v="Strata Pavimentos,S.L.U"/>
    <n v="150"/>
    <n v="31.5"/>
    <n v="181.5"/>
    <s v="Cobrado"/>
    <x v="1"/>
    <x v="2"/>
  </r>
  <r>
    <s v="FM"/>
    <s v="01-01-2019"/>
    <s v="Inalba Fundada 2008, S.L"/>
    <n v="50"/>
    <n v="10.5"/>
    <n v="60.5"/>
    <s v="Cobrado"/>
    <x v="1"/>
    <x v="0"/>
  </r>
  <r>
    <s v="FM"/>
    <s v="01-02-2019"/>
    <s v="García de Vinuesa Bonnail Sonsoles"/>
    <n v="100"/>
    <n v="21"/>
    <n v="121"/>
    <s v="Cobrado"/>
    <x v="1"/>
    <x v="1"/>
  </r>
  <r>
    <s v="FM"/>
    <s v="01-02-2019"/>
    <s v="Abona Global,S.L"/>
    <n v="150"/>
    <n v="31.5"/>
    <n v="181.5"/>
    <s v="Cobro Parcial"/>
    <x v="1"/>
    <x v="1"/>
  </r>
  <r>
    <s v="FM"/>
    <s v="01-02-2019"/>
    <s v="Transportes Lobato Valadés, S.L"/>
    <n v="100"/>
    <n v="21"/>
    <n v="121"/>
    <s v="Cobrado"/>
    <x v="1"/>
    <x v="1"/>
  </r>
  <r>
    <s v="FM"/>
    <s v="01-02-2019"/>
    <s v="Recogida Extremeña de N.F.U. S.L"/>
    <n v="100"/>
    <n v="21"/>
    <n v="121"/>
    <s v="Cobrado"/>
    <x v="1"/>
    <x v="1"/>
  </r>
  <r>
    <s v="FM"/>
    <s v="01-01-2019"/>
    <s v="Tortonda Gordillo Pedro Ángel"/>
    <n v="80"/>
    <n v="16.8"/>
    <n v="96.8"/>
    <s v="Cobrado"/>
    <x v="1"/>
    <x v="0"/>
  </r>
  <r>
    <s v="FM"/>
    <s v="01-03-2019"/>
    <s v="Extremeña de Camiones S.A"/>
    <n v="150"/>
    <n v="31.5"/>
    <n v="181.5"/>
    <s v="Cobrado"/>
    <x v="1"/>
    <x v="2"/>
  </r>
  <r>
    <s v="FM"/>
    <s v="01-01-2019"/>
    <s v="Extremeña de Camiones S.A"/>
    <n v="150"/>
    <n v="31.5"/>
    <n v="216.72"/>
    <s v="Cobrado"/>
    <x v="1"/>
    <x v="0"/>
  </r>
  <r>
    <s v="FM"/>
    <s v="01-03-2019"/>
    <s v="Avanza Texture,S.L"/>
    <n v="60"/>
    <n v="12.6"/>
    <n v="72.599999999999994"/>
    <s v="Cobrado"/>
    <x v="1"/>
    <x v="2"/>
  </r>
  <r>
    <s v="FM"/>
    <s v="01-01-2019"/>
    <s v="Nova Ramos Emilio Fermín"/>
    <n v="80"/>
    <n v="16.8"/>
    <n v="96.8"/>
    <s v="NO cobrado"/>
    <x v="1"/>
    <x v="0"/>
  </r>
  <r>
    <s v="FM"/>
    <s v="01-03-2019"/>
    <s v="Centro Almagro de Formación Integral S.L"/>
    <n v="80"/>
    <n v="16.8"/>
    <n v="96.8"/>
    <s v="Cobrado"/>
    <x v="1"/>
    <x v="2"/>
  </r>
  <r>
    <s v="FM"/>
    <s v="01-03-2019"/>
    <s v="Recogida Extremeña de N.F.U. S.L"/>
    <n v="100"/>
    <n v="21"/>
    <n v="121"/>
    <s v="Cobrado"/>
    <x v="1"/>
    <x v="2"/>
  </r>
  <r>
    <s v="FM"/>
    <s v="01-02-2019"/>
    <s v="Grupo Flashback de Comunicación, S.L"/>
    <n v="400"/>
    <n v="84"/>
    <n v="494"/>
    <s v="NO cobrado"/>
    <x v="1"/>
    <x v="1"/>
  </r>
  <r>
    <s v="FM"/>
    <s v="01-02-2019"/>
    <s v="Cruz Martín Miguel - Ébano y Kaoba"/>
    <n v="150"/>
    <n v="31.5"/>
    <n v="181.5"/>
    <s v="Cobrado"/>
    <x v="1"/>
    <x v="1"/>
  </r>
  <r>
    <s v="FM"/>
    <s v="01-01-2019"/>
    <s v="Mecaber Sureste, S.L"/>
    <n v="200"/>
    <n v="42"/>
    <n v="242"/>
    <s v="Cobrado"/>
    <x v="1"/>
    <x v="0"/>
  </r>
  <r>
    <s v="FM"/>
    <s v="01-02-2019"/>
    <s v="Gonzalez Molina Jose María"/>
    <n v="100"/>
    <n v="21"/>
    <n v="121"/>
    <s v="Cobrado"/>
    <x v="1"/>
    <x v="1"/>
  </r>
  <r>
    <s v="FM"/>
    <s v="01-02-2019"/>
    <s v="Resomaex,S.L"/>
    <n v="100"/>
    <n v="21"/>
    <n v="121"/>
    <s v="Cobrado"/>
    <x v="1"/>
    <x v="1"/>
  </r>
  <r>
    <s v="FM"/>
    <s v="01-02-2019"/>
    <s v="Aunión Vázquez SLU"/>
    <n v="100"/>
    <n v="21"/>
    <n v="121"/>
    <s v="Cobrado"/>
    <x v="1"/>
    <x v="1"/>
  </r>
  <r>
    <s v="FM"/>
    <s v="01-03-2019"/>
    <s v="Trejo Burgos Joaquín"/>
    <n v="150"/>
    <n v="31.5"/>
    <n v="181.5"/>
    <s v="Cobrado"/>
    <x v="1"/>
    <x v="2"/>
  </r>
  <r>
    <s v="FM"/>
    <s v="01-03-2019"/>
    <s v="Equimarmore-Equipamentos para Marmore LDA"/>
    <n v="150"/>
    <n v="0"/>
    <n v="150"/>
    <s v="Cobrado"/>
    <x v="1"/>
    <x v="2"/>
  </r>
  <r>
    <s v="FM"/>
    <s v="01-03-2019"/>
    <s v="Instalaciones y Electrodomésticos Antonio Díaz,S.L"/>
    <n v="100"/>
    <n v="21"/>
    <n v="121"/>
    <s v="Cobrado"/>
    <x v="1"/>
    <x v="2"/>
  </r>
  <r>
    <s v="FM"/>
    <s v="01-03-2019"/>
    <s v="Casle Aislamientos,S.L"/>
    <n v="150"/>
    <n v="31.5"/>
    <n v="381.5"/>
    <s v="Cobrado"/>
    <x v="1"/>
    <x v="2"/>
  </r>
  <r>
    <s v="FM"/>
    <s v="01-03-2019"/>
    <s v="Mármoles Lobón,S.L"/>
    <n v="150"/>
    <n v="31.5"/>
    <n v="181.5"/>
    <s v="Cobrado"/>
    <x v="1"/>
    <x v="2"/>
  </r>
  <r>
    <s v="FM"/>
    <s v="01-01-2019"/>
    <s v="Maquiautomáticas FE, S.L"/>
    <n v="150"/>
    <n v="31.5"/>
    <n v="181.5"/>
    <s v="Cobrado"/>
    <x v="1"/>
    <x v="0"/>
  </r>
  <r>
    <s v="FM"/>
    <s v="01-01-2019"/>
    <s v="Vaquero Chacón Carlos"/>
    <n v="150"/>
    <n v="31.5"/>
    <n v="181.5"/>
    <s v="Cobrado"/>
    <x v="1"/>
    <x v="0"/>
  </r>
  <r>
    <s v="FM"/>
    <s v="01-01-2019"/>
    <s v="Cruz Martín Miguel - Ébano y Kaoba"/>
    <n v="150"/>
    <n v="31.5"/>
    <n v="181.5"/>
    <s v="Cobrado"/>
    <x v="1"/>
    <x v="0"/>
  </r>
  <r>
    <s v="FM"/>
    <s v="01-03-2019"/>
    <s v="Aunión Vázquez SLU"/>
    <n v="100"/>
    <n v="21"/>
    <n v="121"/>
    <s v="Cobrado"/>
    <x v="1"/>
    <x v="2"/>
  </r>
  <r>
    <s v="FM"/>
    <s v="01-01-2019"/>
    <s v="Productos Cárnicos El Chichero, SL"/>
    <n v="150"/>
    <n v="31.5"/>
    <n v="181.5"/>
    <s v="Cobrado"/>
    <x v="1"/>
    <x v="0"/>
  </r>
  <r>
    <s v="FM"/>
    <s v="01-01-2019"/>
    <s v="Muñoz Preciado Odontólogos, S.L"/>
    <n v="150"/>
    <n v="31.5"/>
    <n v="181.5"/>
    <s v="Cobrado"/>
    <x v="1"/>
    <x v="0"/>
  </r>
  <r>
    <s v="FM"/>
    <s v="01-02-2019"/>
    <s v="Viajes Jose Antonio, S.L"/>
    <n v="80"/>
    <n v="16.8"/>
    <n v="96.8"/>
    <s v="Cobrado"/>
    <x v="1"/>
    <x v="1"/>
  </r>
  <r>
    <s v="FM"/>
    <s v="01-02-2019"/>
    <s v="Comercial Extremeña de  Extintores, SL"/>
    <n v="150"/>
    <n v="31.5"/>
    <n v="181.5"/>
    <s v="Cobrado"/>
    <x v="1"/>
    <x v="1"/>
  </r>
  <r>
    <s v="FM"/>
    <s v="01-03-2019"/>
    <s v="Maquiautomáticas FE, S.L"/>
    <n v="150"/>
    <n v="31.5"/>
    <n v="181.5"/>
    <s v="Cobrado"/>
    <x v="1"/>
    <x v="2"/>
  </r>
  <r>
    <s v="FM"/>
    <s v="01-02-2019"/>
    <s v="Constructora Promotora Hnos Viceira, S.L"/>
    <n v="200"/>
    <n v="42"/>
    <n v="242"/>
    <s v="Cobrado"/>
    <x v="1"/>
    <x v="1"/>
  </r>
  <r>
    <s v="FM"/>
    <s v="01-03-2019"/>
    <s v="Rural Orellana, S.L"/>
    <n v="150"/>
    <n v="31.5"/>
    <n v="181.5"/>
    <s v="Cobrado"/>
    <x v="1"/>
    <x v="2"/>
  </r>
  <r>
    <s v="FM"/>
    <s v="01-01-2019"/>
    <s v="Emericuiness,S.L"/>
    <n v="150"/>
    <n v="31.5"/>
    <n v="181.5"/>
    <s v="Cobrado"/>
    <x v="1"/>
    <x v="0"/>
  </r>
  <r>
    <s v="FM"/>
    <s v="01-03-2019"/>
    <s v="Grupo Flashback de Comunicación, S.L"/>
    <n v="400"/>
    <n v="84"/>
    <n v="513.37"/>
    <s v="NO cobrado"/>
    <x v="1"/>
    <x v="2"/>
  </r>
  <r>
    <s v="FM"/>
    <s v="01-01-2019"/>
    <s v="Avanza Texture,S.L"/>
    <n v="60"/>
    <n v="12.6"/>
    <n v="72.599999999999994"/>
    <s v="Cobrado"/>
    <x v="1"/>
    <x v="0"/>
  </r>
  <r>
    <s v="FM"/>
    <s v="01-01-2019"/>
    <s v="El Búho 24 Horas,S.L"/>
    <n v="100"/>
    <n v="21"/>
    <n v="121"/>
    <s v="Cobrado"/>
    <x v="1"/>
    <x v="0"/>
  </r>
  <r>
    <s v="FM"/>
    <s v="01-01-2019"/>
    <s v="Exaclean S.L"/>
    <n v="150"/>
    <n v="31.5"/>
    <n v="190.28"/>
    <s v="Cobrado"/>
    <x v="1"/>
    <x v="0"/>
  </r>
  <r>
    <s v="FM"/>
    <s v="01-02-2019"/>
    <s v="Electrificaciones Parra SL"/>
    <n v="350"/>
    <n v="73.5"/>
    <n v="423.5"/>
    <s v="Cobrado"/>
    <x v="1"/>
    <x v="1"/>
  </r>
  <r>
    <s v="FM"/>
    <s v="01-03-2019"/>
    <s v="Constructora Promotora Hnos Viceira, S.L"/>
    <n v="200"/>
    <n v="42"/>
    <n v="242"/>
    <s v="Cobrado"/>
    <x v="1"/>
    <x v="2"/>
  </r>
  <r>
    <s v="FM"/>
    <s v="01-01-2019"/>
    <s v="Grupo Segurymat,SL"/>
    <n v="100"/>
    <n v="21"/>
    <n v="121"/>
    <s v="Cobrado"/>
    <x v="1"/>
    <x v="0"/>
  </r>
  <r>
    <s v="FM"/>
    <s v="01-02-2019"/>
    <s v="Extremeña de Camiones S.A"/>
    <n v="150"/>
    <n v="31.5"/>
    <n v="181.5"/>
    <s v="Cobrado"/>
    <x v="1"/>
    <x v="1"/>
  </r>
  <r>
    <s v="FM"/>
    <s v="01-02-2019"/>
    <s v="Tortonda Gordillo Pedro Ángel"/>
    <n v="80"/>
    <n v="16.8"/>
    <n v="96.8"/>
    <s v="Cobrado"/>
    <x v="1"/>
    <x v="1"/>
  </r>
  <r>
    <s v="FM"/>
    <s v="01-02-2019"/>
    <s v="Inalba Fundada 2008, S.L"/>
    <n v="50"/>
    <n v="10.5"/>
    <n v="60.5"/>
    <s v="Cobrado"/>
    <x v="1"/>
    <x v="1"/>
  </r>
  <r>
    <s v="FM"/>
    <s v="01-02-2019"/>
    <s v="HOSTELCHOLLO,S.L."/>
    <n v="150"/>
    <n v="31.5"/>
    <n v="181.5"/>
    <s v="Cobrado"/>
    <x v="1"/>
    <x v="1"/>
  </r>
  <r>
    <s v="FM"/>
    <s v="01-01-2019"/>
    <s v="Trejo Burgos Joaquín"/>
    <n v="150"/>
    <n v="31.5"/>
    <n v="181.5"/>
    <s v="Cobrado"/>
    <x v="1"/>
    <x v="0"/>
  </r>
  <r>
    <s v="FM"/>
    <s v="01-01-2019"/>
    <s v="Maconsca,S.L"/>
    <n v="150"/>
    <n v="31.5"/>
    <n v="181.5"/>
    <s v="Cobrado"/>
    <x v="1"/>
    <x v="0"/>
  </r>
  <r>
    <s v="FM"/>
    <s v="01-01-2019"/>
    <s v="Instalaciones y Electrodomésticos Antonio Díaz,S.L"/>
    <n v="100"/>
    <n v="21"/>
    <n v="121"/>
    <s v="Cobrado"/>
    <x v="1"/>
    <x v="0"/>
  </r>
  <r>
    <s v="FM"/>
    <s v="01-03-2019"/>
    <s v="Delgado Sistemas, S.L"/>
    <n v="150"/>
    <n v="31.5"/>
    <n v="181.5"/>
    <s v="Cobrado"/>
    <x v="1"/>
    <x v="2"/>
  </r>
  <r>
    <s v="FM"/>
    <s v="01-03-2019"/>
    <s v="García de Vinuesa Bonnail Sonsoles"/>
    <n v="100"/>
    <n v="21"/>
    <n v="121"/>
    <s v="Cobrado"/>
    <x v="1"/>
    <x v="2"/>
  </r>
  <r>
    <s v="FM"/>
    <s v="01-03-2019"/>
    <s v="Automóviles Sánchez Vargas,S.L"/>
    <n v="95"/>
    <n v="19.95"/>
    <n v="114.95"/>
    <s v="Cobrado"/>
    <x v="1"/>
    <x v="2"/>
  </r>
  <r>
    <s v="FM"/>
    <s v="01-01-2019"/>
    <s v="Extremeña de Construcciones y Reformas 2012, S.L"/>
    <n v="150"/>
    <n v="31.5"/>
    <n v="362.2"/>
    <s v="Cobrado"/>
    <x v="1"/>
    <x v="0"/>
  </r>
  <r>
    <s v="FM"/>
    <s v="01-03-2019"/>
    <s v="Inalba Fundada 2008, S.L"/>
    <n v="50"/>
    <n v="10.5"/>
    <n v="60.5"/>
    <s v="Cobrado"/>
    <x v="1"/>
    <x v="2"/>
  </r>
  <r>
    <s v="FM"/>
    <s v="01-03-2019"/>
    <s v="HOSTELCHOLLO,S.L."/>
    <n v="150"/>
    <n v="31.5"/>
    <n v="181.5"/>
    <s v="Cobrado"/>
    <x v="1"/>
    <x v="2"/>
  </r>
  <r>
    <s v="FM"/>
    <s v="01-02-2019"/>
    <s v="Transfrigomar,S.L"/>
    <n v="100"/>
    <n v="21"/>
    <n v="121"/>
    <s v="Cobrado"/>
    <x v="1"/>
    <x v="1"/>
  </r>
  <r>
    <s v="FM"/>
    <s v="01-02-2019"/>
    <s v="Nava Redonda SCL"/>
    <n v="80"/>
    <n v="16.8"/>
    <n v="96.8"/>
    <s v="Cobrado"/>
    <x v="1"/>
    <x v="1"/>
  </r>
  <r>
    <s v="FM"/>
    <s v="01-02-2019"/>
    <s v="Gimeno Valero Jose Mª"/>
    <n v="35"/>
    <n v="7.35"/>
    <n v="42.35"/>
    <s v="Cobrado"/>
    <x v="1"/>
    <x v="1"/>
  </r>
  <r>
    <s v="FM"/>
    <s v="01-01-2019"/>
    <s v="Recogida Extremeña de N.F.U. S.L"/>
    <n v="100"/>
    <n v="21"/>
    <n v="121"/>
    <s v="Cobrado"/>
    <x v="1"/>
    <x v="0"/>
  </r>
  <r>
    <s v="FM"/>
    <s v="01-02-2019"/>
    <s v="Automóviles Sánchez Vargas,S.L"/>
    <n v="95"/>
    <n v="19.95"/>
    <n v="114.95"/>
    <s v="Cobrado"/>
    <x v="1"/>
    <x v="1"/>
  </r>
  <r>
    <s v="FM"/>
    <s v="01-02-2019"/>
    <s v="Vaquero Chacón Carlos"/>
    <n v="150"/>
    <n v="31.5"/>
    <n v="181.5"/>
    <s v="Cobrado"/>
    <x v="1"/>
    <x v="1"/>
  </r>
  <r>
    <s v="FM"/>
    <s v="01-02-2019"/>
    <s v="Inversionistas, S.L"/>
    <n v="150"/>
    <n v="31.5"/>
    <n v="181.5"/>
    <s v="Cobrado"/>
    <x v="1"/>
    <x v="1"/>
  </r>
  <r>
    <s v="FM"/>
    <s v="01-03-2019"/>
    <s v="Gonzalez Molina Jose María"/>
    <n v="100"/>
    <n v="21"/>
    <n v="139.19"/>
    <s v="Cobrado"/>
    <x v="1"/>
    <x v="2"/>
  </r>
  <r>
    <s v="FM"/>
    <s v="01-02-2019"/>
    <s v="Exaclean S.L"/>
    <n v="150"/>
    <n v="31.5"/>
    <n v="181.5"/>
    <s v="Cobrado"/>
    <x v="1"/>
    <x v="1"/>
  </r>
  <r>
    <s v="FM"/>
    <s v="01-03-2019"/>
    <s v="Tortonda Gordillo Pedro Ángel"/>
    <n v="80"/>
    <n v="16.8"/>
    <n v="96.8"/>
    <s v="Cobrado"/>
    <x v="1"/>
    <x v="2"/>
  </r>
  <r>
    <s v="FM"/>
    <s v="01-03-2019"/>
    <s v="Cruz Martín Miguel - Ébano y Kaoba"/>
    <n v="150"/>
    <n v="31.5"/>
    <n v="181.5"/>
    <s v="Cobrado"/>
    <x v="1"/>
    <x v="2"/>
  </r>
  <r>
    <s v="FM"/>
    <s v="01-03-2019"/>
    <s v="Gimeno Valero Jose Mª"/>
    <n v="35"/>
    <n v="7.35"/>
    <n v="42.35"/>
    <s v="Cobrado"/>
    <x v="1"/>
    <x v="2"/>
  </r>
  <r>
    <s v="M"/>
    <s v="15-03-2019"/>
    <s v="Maquiautomáticas FE, S.L"/>
    <n v="300"/>
    <n v="63"/>
    <n v="363"/>
    <s v="Cobrado"/>
    <x v="1"/>
    <x v="2"/>
  </r>
  <r>
    <s v="M"/>
    <s v="19-03-2019"/>
    <s v="Transfrigomar,S.L"/>
    <n v="3400"/>
    <n v="714"/>
    <n v="4114"/>
    <s v="Cobrado"/>
    <x v="1"/>
    <x v="2"/>
  </r>
  <r>
    <s v="M"/>
    <s v="08-03-2019"/>
    <s v="Montalvo Caldera Luis"/>
    <n v="0"/>
    <n v="0"/>
    <n v="335.75"/>
    <s v="Cobrado"/>
    <x v="1"/>
    <x v="2"/>
  </r>
  <r>
    <s v="M"/>
    <s v="10-01-2019"/>
    <s v="Domínguez Murillo Andrés"/>
    <n v="300"/>
    <n v="63"/>
    <n v="363"/>
    <s v="Cobrado"/>
    <x v="1"/>
    <x v="0"/>
  </r>
  <r>
    <s v="M"/>
    <s v="14-03-2019"/>
    <s v="Granitos Cáceres e Hijos,S.L"/>
    <n v="250"/>
    <n v="52.5"/>
    <n v="302.5"/>
    <s v="Cobrado"/>
    <x v="1"/>
    <x v="2"/>
  </r>
  <r>
    <s v="M"/>
    <s v="29-03-2019"/>
    <s v="Rural Orellana, S.L"/>
    <n v="403.75"/>
    <n v="84.79"/>
    <n v="488.54"/>
    <s v="Cobrado"/>
    <x v="1"/>
    <x v="2"/>
  </r>
  <r>
    <s v="M"/>
    <s v="16-01-2019"/>
    <s v="Chapa de Barros,S.L.L"/>
    <n v="766.66"/>
    <n v="161"/>
    <n v="927.66"/>
    <s v="Cobrado"/>
    <x v="1"/>
    <x v="0"/>
  </r>
  <r>
    <s v="M"/>
    <s v="30-01-2019"/>
    <s v="Grupo Asal Asesores y Consultores,S.L"/>
    <n v="362.14"/>
    <n v="76.05"/>
    <n v="438.19"/>
    <s v="Cobrado"/>
    <x v="1"/>
    <x v="0"/>
  </r>
  <r>
    <s v="M"/>
    <s v="07-02-2019"/>
    <s v="Elecnor S,A"/>
    <n v="1035"/>
    <n v="217.35"/>
    <n v="1252.3499999999999"/>
    <s v="Cobrado"/>
    <x v="1"/>
    <x v="1"/>
  </r>
  <r>
    <s v="M"/>
    <s v="13-02-2019"/>
    <s v="Granitos Cáceres e Hijos,S.L"/>
    <n v="450"/>
    <n v="94.5"/>
    <n v="544.5"/>
    <s v="Cobrado"/>
    <x v="1"/>
    <x v="1"/>
  </r>
  <r>
    <s v="M"/>
    <s v="31-01-2019"/>
    <s v="Maquiautomáticas FE, S.L"/>
    <n v="1500"/>
    <n v="315"/>
    <n v="1815"/>
    <s v="Cobrado"/>
    <x v="1"/>
    <x v="0"/>
  </r>
  <r>
    <s v="M"/>
    <s v="05-02-2019"/>
    <s v="Grupo Asal Asesores y Consultores,S.L"/>
    <n v="183.08"/>
    <n v="38.450000000000003"/>
    <n v="221.53"/>
    <s v="Cobrado"/>
    <x v="1"/>
    <x v="1"/>
  </r>
  <r>
    <s v="M"/>
    <s v="14-01-2019"/>
    <s v="De los Reyes Correa Jose Cristian"/>
    <n v="82.64"/>
    <n v="17.36"/>
    <n v="100"/>
    <s v="Cobrado"/>
    <x v="1"/>
    <x v="0"/>
  </r>
  <r>
    <s v="M"/>
    <s v="20-02-2019"/>
    <s v="Moreno Hernández María Luz"/>
    <n v="1200"/>
    <n v="252"/>
    <n v="1452"/>
    <s v="Cobrado"/>
    <x v="1"/>
    <x v="1"/>
  </r>
  <r>
    <s v="M"/>
    <s v="21-02-2019"/>
    <s v="Luciano Trejo Francisco José"/>
    <n v="100"/>
    <n v="21"/>
    <n v="121"/>
    <s v="Cobrado"/>
    <x v="1"/>
    <x v="1"/>
  </r>
  <r>
    <s v="M"/>
    <s v="08-03-2019"/>
    <s v="Maquiautomáticas FE, S.L"/>
    <n v="1500"/>
    <n v="315"/>
    <n v="1815"/>
    <s v="Cobrado"/>
    <x v="1"/>
    <x v="2"/>
  </r>
  <r>
    <s v="M"/>
    <s v="15-03-2019"/>
    <s v="Electrificaciones Parra SL"/>
    <n v="1715"/>
    <n v="360.15"/>
    <n v="2075.15"/>
    <s v="Cobrado"/>
    <x v="1"/>
    <x v="2"/>
  </r>
  <r>
    <s v="M"/>
    <s v="06-02-2019"/>
    <s v="Marrupe López Rosa"/>
    <n v="875"/>
    <n v="183.75"/>
    <n v="1165.95"/>
    <s v="Cobrado"/>
    <x v="1"/>
    <x v="1"/>
  </r>
  <r>
    <s v="M"/>
    <s v="26-02-2019"/>
    <s v="De los Reyes Correa Jose Cristian"/>
    <n v="100"/>
    <n v="21"/>
    <n v="121"/>
    <s v="Cobrado"/>
    <x v="1"/>
    <x v="1"/>
  </r>
  <r>
    <s v="M"/>
    <s v="04-03-2019"/>
    <s v="Equimarmore-Equipamentos para Marmore LDA"/>
    <n v="1000"/>
    <n v="0"/>
    <n v="1000"/>
    <s v="Cobrado"/>
    <x v="1"/>
    <x v="2"/>
  </r>
  <r>
    <s v="M"/>
    <s v="18-02-2019"/>
    <s v="Electrificaciones Parra SL"/>
    <n v="1715"/>
    <n v="360.15"/>
    <n v="2075.15"/>
    <s v="Cobrado"/>
    <x v="1"/>
    <x v="1"/>
  </r>
  <r>
    <s v="M"/>
    <s v="15-03-2019"/>
    <s v="Constantino Ferrer Alberto"/>
    <n v="413.22"/>
    <n v="86.78"/>
    <n v="500"/>
    <s v="Cobrado"/>
    <x v="1"/>
    <x v="2"/>
  </r>
  <r>
    <s v="M"/>
    <s v="27-03-2019"/>
    <s v="Luciano Trejo Francisco José"/>
    <n v="100"/>
    <n v="21"/>
    <n v="121"/>
    <s v="Cobrado"/>
    <x v="1"/>
    <x v="2"/>
  </r>
  <r>
    <s v="M"/>
    <s v="01-01-2019"/>
    <s v="Transportes Belushe 2016,S.L"/>
    <n v="826.45"/>
    <n v="173.55"/>
    <n v="1000"/>
    <s v="Cobrado"/>
    <x v="1"/>
    <x v="0"/>
  </r>
  <r>
    <s v="M"/>
    <s v="11-01-2019"/>
    <s v="Constroca Materiales de Construcción,S.L"/>
    <n v="6611.57"/>
    <n v="1388.43"/>
    <n v="8000"/>
    <s v="Cobrado"/>
    <x v="1"/>
    <x v="0"/>
  </r>
  <r>
    <s v="M"/>
    <s v="04-03-2019"/>
    <s v="Equimarmore-Equipamentos para Marmore LDA"/>
    <n v="640"/>
    <n v="0"/>
    <n v="640"/>
    <s v="Cobrado"/>
    <x v="1"/>
    <x v="2"/>
  </r>
  <r>
    <s v="M"/>
    <s v="16-01-2019"/>
    <s v="Electrificaciones Parra SL"/>
    <n v="625"/>
    <n v="131.25"/>
    <n v="756.25"/>
    <s v="Cobrado"/>
    <x v="1"/>
    <x v="0"/>
  </r>
  <r>
    <s v="M"/>
    <s v="22-01-2019"/>
    <s v="Martín Machuca Ales Mª Asunción"/>
    <n v="1200"/>
    <n v="252"/>
    <n v="1452"/>
    <s v="Cobrado"/>
    <x v="1"/>
    <x v="0"/>
  </r>
  <r>
    <s v="M"/>
    <s v="14-03-2019"/>
    <s v="Granitos Cáceres e Hijos,S.L"/>
    <n v="80"/>
    <n v="16.8"/>
    <n v="96.8"/>
    <s v="Cobrado"/>
    <x v="1"/>
    <x v="2"/>
  </r>
  <r>
    <s v="M"/>
    <s v="22-02-2019"/>
    <s v="Elecnor S,A"/>
    <n v="422.98"/>
    <n v="88.83"/>
    <n v="511.81"/>
    <s v="Cobrado"/>
    <x v="1"/>
    <x v="1"/>
  </r>
  <r>
    <s v="M"/>
    <s v="14-01-2019"/>
    <s v="Luciano Trejo Francisco José"/>
    <n v="100"/>
    <n v="21"/>
    <n v="121"/>
    <s v="Cobrado"/>
    <x v="1"/>
    <x v="0"/>
  </r>
  <r>
    <s v="M"/>
    <s v="05-02-2019"/>
    <s v="Delgado Sistemas, S.C"/>
    <n v="400"/>
    <n v="84"/>
    <n v="484"/>
    <s v="Cobrado"/>
    <x v="1"/>
    <x v="1"/>
  </r>
  <r>
    <s v="M"/>
    <s v="05-02-2019"/>
    <s v="Grupo Asal Asesores y Consultores,S.L"/>
    <n v="181.11"/>
    <n v="38.03"/>
    <n v="219.14"/>
    <s v="Cobrado"/>
    <x v="1"/>
    <x v="1"/>
  </r>
  <r>
    <s v="M"/>
    <s v="31-01-2019"/>
    <s v="Grupo Asal Asesores y Consultores,S.L"/>
    <n v="191.18"/>
    <n v="40.15"/>
    <n v="231.33"/>
    <s v="Cobrado"/>
    <x v="1"/>
    <x v="0"/>
  </r>
  <r>
    <s v="M"/>
    <s v="18-02-2019"/>
    <s v="Maquiautomáticas FE, S.L"/>
    <n v="1500"/>
    <n v="315"/>
    <n v="1815"/>
    <s v="Cobrado"/>
    <x v="1"/>
    <x v="1"/>
  </r>
  <r>
    <s v="M"/>
    <s v="20-02-2019"/>
    <s v="Estructuras Buenavista S.L"/>
    <n v="500"/>
    <n v="105"/>
    <n v="605"/>
    <s v="Cobrado"/>
    <x v="1"/>
    <x v="1"/>
  </r>
  <r>
    <s v="M"/>
    <s v="06-02-2019"/>
    <s v="Gisela Beatriz Cordero"/>
    <n v="100"/>
    <n v="21"/>
    <n v="121"/>
    <s v="Cobrado"/>
    <x v="1"/>
    <x v="1"/>
  </r>
  <r>
    <s v="M"/>
    <s v="21-03-2019"/>
    <s v="Emericuiness,S.L"/>
    <n v="765"/>
    <n v="160.65"/>
    <n v="925.65"/>
    <s v="Cobrado"/>
    <x v="1"/>
    <x v="2"/>
  </r>
  <r>
    <s v="M"/>
    <s v="07-02-2019"/>
    <s v="Servicios Jurídicos Aullol,S.L"/>
    <n v="200"/>
    <n v="42"/>
    <n v="242"/>
    <s v="Cobrado"/>
    <x v="1"/>
    <x v="1"/>
  </r>
  <r>
    <s v="M"/>
    <s v="22-02-2019"/>
    <s v="Extimaex Protección contra Incendios,S.L"/>
    <n v="250"/>
    <n v="52.5"/>
    <n v="302.5"/>
    <s v="Cobrado"/>
    <x v="1"/>
    <x v="1"/>
  </r>
  <r>
    <s v="M"/>
    <s v="27-02-2019"/>
    <s v="Mena Pajuelo, SL"/>
    <n v="629.04999999999995"/>
    <n v="132.1"/>
    <n v="761.15"/>
    <s v="Cobrado"/>
    <x v="1"/>
    <x v="1"/>
  </r>
  <r>
    <s v="M"/>
    <s v="04-03-2019"/>
    <s v="Equimarmore-Equipamentos para Marmore LDA"/>
    <n v="1120"/>
    <n v="0"/>
    <n v="1120"/>
    <s v="Cobrado"/>
    <x v="1"/>
    <x v="2"/>
  </r>
  <r>
    <s v="MC"/>
    <s v="14-02-2019"/>
    <s v="Chamizo Repollet Jose Carlos"/>
    <n v="561.39"/>
    <n v="117.89"/>
    <n v="679.28"/>
    <s v="Cobrado"/>
    <x v="1"/>
    <x v="1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1"/>
    <x v="0"/>
  </r>
  <r>
    <m/>
    <m/>
    <m/>
    <m/>
    <m/>
    <m/>
    <m/>
    <x v="2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9BE6255-985F-41C5-9D30-5E910B517136}" name="TablaDinámica1" cacheId="0" applyNumberFormats="0" applyBorderFormats="0" applyFontFormats="0" applyPatternFormats="0" applyAlignmentFormats="0" applyWidthHeightFormats="1" dataCaption="Valores" updatedVersion="6" minRefreshableVersion="3" useAutoFormatting="1" colGrandTotals="0" itemPrintTitles="1" createdVersion="6" indent="0" outline="1" outlineData="1" multipleFieldFilters="0" chartFormat="5">
  <location ref="K1:N5" firstHeaderRow="1" firstDataRow="2" firstDataCol="1"/>
  <pivotFields count="9">
    <pivotField showAll="0"/>
    <pivotField showAll="0"/>
    <pivotField showAll="0"/>
    <pivotField dataField="1" showAll="0"/>
    <pivotField showAll="0"/>
    <pivotField showAll="0"/>
    <pivotField showAll="0"/>
    <pivotField axis="axisRow" showAll="0">
      <items count="4">
        <item x="0"/>
        <item x="1"/>
        <item h="1" x="2"/>
        <item t="default"/>
      </items>
    </pivotField>
    <pivotField axis="axisCol" showAll="0">
      <items count="5">
        <item x="0"/>
        <item x="1"/>
        <item x="2"/>
        <item x="3"/>
        <item t="default"/>
      </items>
    </pivotField>
  </pivotFields>
  <rowFields count="1">
    <field x="7"/>
  </rowFields>
  <rowItems count="3">
    <i>
      <x/>
    </i>
    <i>
      <x v="1"/>
    </i>
    <i t="grand">
      <x/>
    </i>
  </rowItems>
  <colFields count="1">
    <field x="8"/>
  </colFields>
  <colItems count="3">
    <i>
      <x/>
    </i>
    <i>
      <x v="1"/>
    </i>
    <i>
      <x v="2"/>
    </i>
  </colItems>
  <dataFields count="1">
    <dataField name="Suma de Total base imponible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39C1F-7481-4AF9-B865-E521933F05E7}">
  <sheetPr codeName="Hoja1">
    <tabColor theme="9" tint="0.39997558519241921"/>
    <pageSetUpPr fitToPage="1"/>
  </sheetPr>
  <dimension ref="D1:W16"/>
  <sheetViews>
    <sheetView showGridLines="0" tabSelected="1" zoomScale="70" zoomScaleNormal="70" workbookViewId="0">
      <selection activeCell="D1" sqref="D1:W2"/>
    </sheetView>
  </sheetViews>
  <sheetFormatPr baseColWidth="10" defaultRowHeight="14.5" x14ac:dyDescent="0.35"/>
  <cols>
    <col min="5" max="5" width="8.7265625" customWidth="1"/>
    <col min="6" max="6" width="15.36328125" bestFit="1" customWidth="1"/>
    <col min="7" max="7" width="9.54296875" bestFit="1" customWidth="1"/>
    <col min="8" max="8" width="10.36328125" bestFit="1" customWidth="1"/>
    <col min="9" max="9" width="2.7265625" customWidth="1"/>
    <col min="10" max="10" width="9.54296875" bestFit="1" customWidth="1"/>
    <col min="11" max="11" width="6.26953125" bestFit="1" customWidth="1"/>
    <col min="12" max="12" width="10.54296875" bestFit="1" customWidth="1"/>
    <col min="13" max="13" width="6.26953125" bestFit="1" customWidth="1"/>
    <col min="14" max="14" width="3" customWidth="1"/>
    <col min="15" max="15" width="11.54296875" bestFit="1" customWidth="1"/>
    <col min="16" max="16" width="5.1796875" customWidth="1"/>
    <col min="17" max="17" width="10.08984375" bestFit="1" customWidth="1"/>
    <col min="18" max="18" width="7.08984375" customWidth="1"/>
    <col min="23" max="23" width="6.81640625" customWidth="1"/>
  </cols>
  <sheetData>
    <row r="1" spans="4:23" ht="37.5" customHeight="1" x14ac:dyDescent="0.35">
      <c r="D1" s="119" t="s">
        <v>184</v>
      </c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</row>
    <row r="2" spans="4:23" ht="25" customHeight="1" x14ac:dyDescent="0.35"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</row>
    <row r="3" spans="4:23" ht="17" customHeight="1" x14ac:dyDescent="0.35"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</row>
    <row r="4" spans="4:23" ht="12" customHeight="1" x14ac:dyDescent="0.35"/>
    <row r="5" spans="4:23" ht="14.5" customHeight="1" x14ac:dyDescent="0.35">
      <c r="F5" s="125" t="str">
        <f>CONCATENATE("Ventas totales ",G9)</f>
        <v>Ventas totales Marzo</v>
      </c>
      <c r="G5" s="125"/>
      <c r="H5" s="125"/>
      <c r="O5" s="125" t="str">
        <f>CONCATENATE("Ventas acumuladas ")</f>
        <v xml:space="preserve">Ventas acumuladas </v>
      </c>
      <c r="P5" s="125"/>
      <c r="Q5" s="125"/>
      <c r="R5" s="125"/>
    </row>
    <row r="6" spans="4:23" ht="15" customHeight="1" thickBot="1" x14ac:dyDescent="0.4">
      <c r="F6" s="123"/>
      <c r="G6" s="124"/>
      <c r="H6" s="124"/>
    </row>
    <row r="7" spans="4:23" ht="28.5" customHeight="1" thickBot="1" x14ac:dyDescent="0.4">
      <c r="F7" s="123"/>
      <c r="G7" s="124"/>
      <c r="H7" s="124"/>
      <c r="J7" s="57" t="s">
        <v>71</v>
      </c>
      <c r="K7" s="120" t="s">
        <v>38</v>
      </c>
      <c r="L7" s="121"/>
      <c r="M7" s="122"/>
    </row>
    <row r="8" spans="4:23" ht="15" thickBot="1" x14ac:dyDescent="0.4"/>
    <row r="9" spans="4:23" ht="15" thickBot="1" x14ac:dyDescent="0.4">
      <c r="G9" s="38" t="str">
        <f>K7</f>
        <v>Marzo</v>
      </c>
      <c r="H9" s="91" t="s">
        <v>110</v>
      </c>
      <c r="J9" s="38" t="str">
        <f>CONCATENATE(G9," ","18")</f>
        <v>Marzo 18</v>
      </c>
      <c r="K9" s="88" t="s">
        <v>109</v>
      </c>
      <c r="L9" s="88" t="s">
        <v>111</v>
      </c>
      <c r="M9" s="91" t="s">
        <v>109</v>
      </c>
      <c r="O9" s="38" t="str">
        <f>CONCATENATE(G9," ","BG")</f>
        <v>Marzo BG</v>
      </c>
      <c r="P9" s="88" t="s">
        <v>109</v>
      </c>
      <c r="Q9" s="88" t="s">
        <v>112</v>
      </c>
      <c r="R9" s="91" t="s">
        <v>109</v>
      </c>
    </row>
    <row r="10" spans="4:23" ht="15" thickBot="1" x14ac:dyDescent="0.4">
      <c r="F10" s="86" t="s">
        <v>61</v>
      </c>
      <c r="G10" s="92">
        <f>VLOOKUP($F$10,'Cta Resultados'!P3:AB3,MATCH('Análisis Datos'!$G$9,'Cta Resultados'!P2:AB2,0),0)</f>
        <v>49830.64900826446</v>
      </c>
      <c r="H10" s="93">
        <f>SUMPRODUCT('Cta Resultados'!$Q$1:$AB$1,'Cta Resultados'!Q3:AB3)</f>
        <v>156109.8890909091</v>
      </c>
      <c r="J10" s="92">
        <f>VLOOKUP($F$10,'Cta Resultados'!A3:N3,MATCH('Análisis Datos'!$G$9,'Cta Resultados'!A2:N2,0),0)</f>
        <v>47690.289999999994</v>
      </c>
      <c r="K10" s="90">
        <f>G10/J10-1</f>
        <v>4.4880394064797491E-2</v>
      </c>
      <c r="L10" s="95">
        <f>SUMPRODUCT('Cta Resultados'!$Q$1:$AB$1,'Cta Resultados'!B3:M3)</f>
        <v>109458.84999999999</v>
      </c>
      <c r="M10" s="89">
        <f>H10/L10-1</f>
        <v>0.42619705113756545</v>
      </c>
      <c r="O10" s="87">
        <f>VLOOKUP($F$10,'Cta Resultados'!AE3:AR3,MATCH('Análisis Datos'!$G$9,'Cta Resultados'!AE2:AR2,0),0)</f>
        <v>53818</v>
      </c>
      <c r="P10" s="90">
        <f>IFERROR(G10/O10-1,"")</f>
        <v>-7.4089542378675155E-2</v>
      </c>
      <c r="Q10" s="95">
        <f>SUMPRODUCT('Cta Resultados'!$Q$1:$AB$1,'Cta Resultados'!AF3:AQ3)</f>
        <v>161454</v>
      </c>
      <c r="R10" s="89">
        <f>IFERROR(H10/Q10-1,"")</f>
        <v>-3.3099897860015215E-2</v>
      </c>
    </row>
    <row r="11" spans="4:23" ht="6.5" customHeight="1" thickBot="1" x14ac:dyDescent="0.4">
      <c r="F11" s="14"/>
      <c r="G11" s="94"/>
      <c r="H11" s="94"/>
      <c r="J11" s="94"/>
      <c r="K11" s="11"/>
      <c r="L11" s="94"/>
      <c r="M11" s="11"/>
      <c r="O11" s="11"/>
      <c r="P11" s="11"/>
      <c r="Q11" s="94"/>
      <c r="R11" s="11"/>
    </row>
    <row r="12" spans="4:23" ht="15" thickBot="1" x14ac:dyDescent="0.4">
      <c r="F12" s="86" t="s">
        <v>76</v>
      </c>
      <c r="G12" s="92">
        <f>VLOOKUP($F$12,'Cta Resultados'!P13:AB13,MATCH('Análisis Datos'!$G$9,'Cta Resultados'!P2:AB2,0),0)</f>
        <v>27894.9</v>
      </c>
      <c r="H12" s="93">
        <f>SUMPRODUCT('Cta Resultados'!$Q$1:$AB$1,'Cta Resultados'!Q13:AB13)</f>
        <v>88094.47</v>
      </c>
      <c r="J12" s="92">
        <f>VLOOKUP($F$12,'Cta Resultados'!A13:N13,MATCH('Análisis Datos'!$G$9,'Cta Resultados'!A2:N2,0),0)</f>
        <v>20332.28</v>
      </c>
      <c r="K12" s="90">
        <f>G12/J12-1</f>
        <v>0.37195139944954536</v>
      </c>
      <c r="L12" s="95">
        <f>SUMPRODUCT('Cta Resultados'!$Q$1:$AB$1,'Cta Resultados'!B13:M13)</f>
        <v>55605.627</v>
      </c>
      <c r="M12" s="89">
        <f>H12/L12-1</f>
        <v>0.58427257730589033</v>
      </c>
      <c r="O12" s="87">
        <f>VLOOKUP($F$12,'Cta Resultados'!AE13:AR13,MATCH('Análisis Datos'!$G$9,'Cta Resultados'!AE2:AR2,0),0)</f>
        <v>0</v>
      </c>
      <c r="P12" s="90" t="str">
        <f>IFERROR(G12/O12-1,"")</f>
        <v/>
      </c>
      <c r="Q12" s="95">
        <f>SUMPRODUCT('Cta Resultados'!$Q$1:$AB$1,'Cta Resultados'!AF13:AQ13)</f>
        <v>0</v>
      </c>
      <c r="R12" s="89" t="str">
        <f>IFERROR(H12/Q12-1,"")</f>
        <v/>
      </c>
    </row>
    <row r="13" spans="4:23" ht="6.5" customHeight="1" thickBot="1" x14ac:dyDescent="0.4">
      <c r="F13" s="14"/>
      <c r="G13" s="94"/>
      <c r="H13" s="94"/>
      <c r="J13" s="94"/>
      <c r="K13" s="11"/>
      <c r="L13" s="94"/>
      <c r="M13" s="11"/>
      <c r="O13" s="11"/>
      <c r="P13" s="11"/>
      <c r="Q13" s="94"/>
      <c r="R13" s="11"/>
    </row>
    <row r="14" spans="4:23" ht="15" thickBot="1" x14ac:dyDescent="0.4">
      <c r="F14" s="86" t="s">
        <v>63</v>
      </c>
      <c r="G14" s="92">
        <f>VLOOKUP($F$14,'Cta Resultados'!P27:AB27,MATCH('Análisis Datos'!$G$9,'Cta Resultados'!P2:AB2,0),0)</f>
        <v>10782.740000000002</v>
      </c>
      <c r="H14" s="93">
        <f>SUMPRODUCT('Cta Resultados'!Q27:AB27,'Cta Resultados'!$Q$1:$AB$1)</f>
        <v>32609.88</v>
      </c>
      <c r="J14" s="92">
        <f>VLOOKUP($F$14,'Cta Resultados'!A27:N27,MATCH('Análisis Datos'!$G$9,'Cta Resultados'!A2:N2,0),0)</f>
        <v>14488.309999999998</v>
      </c>
      <c r="K14" s="90">
        <f>G14/J14-1</f>
        <v>-0.25576274941659838</v>
      </c>
      <c r="L14" s="95">
        <f>SUMPRODUCT('Cta Resultados'!B27:M27,'Cta Resultados'!$Q$1:$AB$1)</f>
        <v>40875.399999999994</v>
      </c>
      <c r="M14" s="89">
        <f>H14/L14-1</f>
        <v>-0.20221257773624224</v>
      </c>
      <c r="O14" s="87">
        <f>VLOOKUP($F$14,'Cta Resultados'!AE27:AR27,MATCH('Análisis Datos'!$G$9,'Cta Resultados'!AE2:AR2,0),0)</f>
        <v>0</v>
      </c>
      <c r="P14" s="90" t="str">
        <f>IFERROR(G14/O14-1,"")</f>
        <v/>
      </c>
      <c r="Q14" s="95">
        <f>SUMPRODUCT('Cta Resultados'!AF27:AQ27,'Cta Resultados'!$Q$1:$AB$1)</f>
        <v>0</v>
      </c>
      <c r="R14" s="89" t="str">
        <f>IFERROR(H14/Q14-1,"")</f>
        <v/>
      </c>
    </row>
    <row r="15" spans="4:23" ht="6.5" customHeight="1" thickBot="1" x14ac:dyDescent="0.4">
      <c r="G15" s="94"/>
      <c r="H15" s="94"/>
      <c r="J15" s="94"/>
      <c r="K15" s="11"/>
      <c r="L15" s="94"/>
      <c r="M15" s="11"/>
      <c r="O15" s="11"/>
      <c r="P15" s="11"/>
      <c r="Q15" s="94"/>
      <c r="R15" s="11"/>
    </row>
    <row r="16" spans="4:23" ht="15" thickBot="1" x14ac:dyDescent="0.4">
      <c r="F16" s="86" t="s">
        <v>68</v>
      </c>
      <c r="G16" s="92">
        <f>G10-G12-G14</f>
        <v>11153.009008264456</v>
      </c>
      <c r="H16" s="93">
        <f>SUMPRODUCT('Cta Resultados'!Q53:AB53,'Cta Resultados'!$Q$1:$AB$1)</f>
        <v>32231.529090909105</v>
      </c>
      <c r="J16" s="92">
        <f>VLOOKUP("Resultado Neto antes de I.S.",'Cta Resultados'!A53:N53,MATCH('Análisis Datos'!$G$9,'Cta Resultados'!A2:N2,0),0)</f>
        <v>11758.679999999997</v>
      </c>
      <c r="K16" s="90">
        <f>G16/J16-1</f>
        <v>-5.1508416908661592E-2</v>
      </c>
      <c r="L16" s="95">
        <f>SUMPRODUCT('Cta Resultados'!B53:M53,'Cta Resultados'!$Q$1:$AB$1)</f>
        <v>9305.43299999999</v>
      </c>
      <c r="M16" s="89">
        <f>H16/L16-1</f>
        <v>2.4637323261485133</v>
      </c>
      <c r="O16" s="87">
        <f>VLOOKUP("Resultado Neto antes de I.S.",'Cta Resultados'!AE53:AR53,MATCH('Análisis Datos'!$G$9,'Cta Resultados'!AE2:AR2,0),0)</f>
        <v>0</v>
      </c>
      <c r="P16" s="90" t="str">
        <f>IFERROR(G16/O16-1,"")</f>
        <v/>
      </c>
      <c r="Q16" s="95">
        <f>SUMPRODUCT('Cta Resultados'!AF53:AQ53,'Cta Resultados'!$Q$1:$AB$1)</f>
        <v>0</v>
      </c>
      <c r="R16" s="89" t="str">
        <f>IFERROR(H16/Q16-1,"")</f>
        <v/>
      </c>
    </row>
  </sheetData>
  <mergeCells count="6">
    <mergeCell ref="D1:W2"/>
    <mergeCell ref="K7:M7"/>
    <mergeCell ref="F6:F7"/>
    <mergeCell ref="G6:H7"/>
    <mergeCell ref="F5:H5"/>
    <mergeCell ref="O5:R5"/>
  </mergeCells>
  <conditionalFormatting sqref="K10">
    <cfRule type="cellIs" dxfId="149" priority="82" operator="greaterThan">
      <formula>20</formula>
    </cfRule>
    <cfRule type="cellIs" dxfId="148" priority="83" operator="between">
      <formula>0</formula>
      <formula>20</formula>
    </cfRule>
    <cfRule type="cellIs" dxfId="147" priority="84" operator="lessThan">
      <formula>0</formula>
    </cfRule>
  </conditionalFormatting>
  <conditionalFormatting sqref="K12">
    <cfRule type="cellIs" dxfId="146" priority="79" operator="greaterThan">
      <formula>20</formula>
    </cfRule>
    <cfRule type="cellIs" dxfId="145" priority="80" operator="between">
      <formula>0</formula>
      <formula>20</formula>
    </cfRule>
    <cfRule type="cellIs" dxfId="144" priority="81" operator="lessThan">
      <formula>0</formula>
    </cfRule>
  </conditionalFormatting>
  <conditionalFormatting sqref="K14">
    <cfRule type="cellIs" dxfId="143" priority="76" operator="greaterThan">
      <formula>20%</formula>
    </cfRule>
    <cfRule type="cellIs" dxfId="142" priority="77" operator="between">
      <formula>0</formula>
      <formula>20</formula>
    </cfRule>
    <cfRule type="cellIs" dxfId="141" priority="78" operator="lessThan">
      <formula>0</formula>
    </cfRule>
  </conditionalFormatting>
  <conditionalFormatting sqref="K16">
    <cfRule type="cellIs" dxfId="140" priority="73" operator="greaterThan">
      <formula>20</formula>
    </cfRule>
    <cfRule type="cellIs" dxfId="139" priority="74" operator="between">
      <formula>0</formula>
      <formula>20</formula>
    </cfRule>
    <cfRule type="cellIs" dxfId="138" priority="75" operator="lessThan">
      <formula>0</formula>
    </cfRule>
  </conditionalFormatting>
  <conditionalFormatting sqref="M10">
    <cfRule type="cellIs" dxfId="137" priority="70" operator="greaterThan">
      <formula>20</formula>
    </cfRule>
    <cfRule type="cellIs" dxfId="136" priority="71" operator="between">
      <formula>0</formula>
      <formula>20</formula>
    </cfRule>
    <cfRule type="cellIs" dxfId="135" priority="72" operator="lessThan">
      <formula>0</formula>
    </cfRule>
  </conditionalFormatting>
  <conditionalFormatting sqref="M12">
    <cfRule type="cellIs" dxfId="134" priority="67" operator="greaterThan">
      <formula>20</formula>
    </cfRule>
    <cfRule type="cellIs" dxfId="133" priority="68" operator="between">
      <formula>0</formula>
      <formula>20</formula>
    </cfRule>
    <cfRule type="cellIs" dxfId="132" priority="69" operator="lessThan">
      <formula>0</formula>
    </cfRule>
  </conditionalFormatting>
  <conditionalFormatting sqref="M14">
    <cfRule type="cellIs" dxfId="131" priority="64" operator="greaterThan">
      <formula>20%</formula>
    </cfRule>
    <cfRule type="cellIs" dxfId="130" priority="65" operator="between">
      <formula>0</formula>
      <formula>20</formula>
    </cfRule>
    <cfRule type="cellIs" dxfId="129" priority="66" operator="lessThan">
      <formula>0</formula>
    </cfRule>
  </conditionalFormatting>
  <conditionalFormatting sqref="M16">
    <cfRule type="cellIs" dxfId="128" priority="61" operator="greaterThan">
      <formula>20</formula>
    </cfRule>
    <cfRule type="cellIs" dxfId="127" priority="62" operator="between">
      <formula>0</formula>
      <formula>20</formula>
    </cfRule>
    <cfRule type="cellIs" dxfId="126" priority="63" operator="lessThan">
      <formula>0</formula>
    </cfRule>
  </conditionalFormatting>
  <conditionalFormatting sqref="P10">
    <cfRule type="cellIs" dxfId="125" priority="58" operator="greaterThan">
      <formula>20</formula>
    </cfRule>
    <cfRule type="cellIs" dxfId="124" priority="59" operator="between">
      <formula>0</formula>
      <formula>20</formula>
    </cfRule>
    <cfRule type="cellIs" dxfId="123" priority="60" operator="lessThan">
      <formula>0</formula>
    </cfRule>
  </conditionalFormatting>
  <conditionalFormatting sqref="P12">
    <cfRule type="cellIs" dxfId="122" priority="34" operator="greaterThan">
      <formula>20</formula>
    </cfRule>
    <cfRule type="cellIs" dxfId="121" priority="35" operator="between">
      <formula>0</formula>
      <formula>20</formula>
    </cfRule>
    <cfRule type="cellIs" dxfId="120" priority="36" operator="lessThan">
      <formula>0</formula>
    </cfRule>
  </conditionalFormatting>
  <conditionalFormatting sqref="R10">
    <cfRule type="cellIs" dxfId="119" priority="25" operator="greaterThan">
      <formula>20</formula>
    </cfRule>
    <cfRule type="cellIs" dxfId="118" priority="26" operator="between">
      <formula>0</formula>
      <formula>20</formula>
    </cfRule>
    <cfRule type="cellIs" dxfId="117" priority="27" operator="lessThan">
      <formula>0</formula>
    </cfRule>
  </conditionalFormatting>
  <conditionalFormatting sqref="P14">
    <cfRule type="cellIs" dxfId="116" priority="13" operator="greaterThan">
      <formula>20</formula>
    </cfRule>
    <cfRule type="cellIs" dxfId="115" priority="14" operator="between">
      <formula>0</formula>
      <formula>20</formula>
    </cfRule>
    <cfRule type="cellIs" dxfId="114" priority="15" operator="lessThan">
      <formula>0</formula>
    </cfRule>
  </conditionalFormatting>
  <conditionalFormatting sqref="P16">
    <cfRule type="cellIs" dxfId="113" priority="10" operator="greaterThan">
      <formula>20</formula>
    </cfRule>
    <cfRule type="cellIs" dxfId="112" priority="11" operator="between">
      <formula>0</formula>
      <formula>20</formula>
    </cfRule>
    <cfRule type="cellIs" dxfId="111" priority="12" operator="lessThan">
      <formula>0</formula>
    </cfRule>
  </conditionalFormatting>
  <conditionalFormatting sqref="R12">
    <cfRule type="cellIs" dxfId="110" priority="7" operator="greaterThan">
      <formula>20</formula>
    </cfRule>
    <cfRule type="cellIs" dxfId="109" priority="8" operator="between">
      <formula>0</formula>
      <formula>20</formula>
    </cfRule>
    <cfRule type="cellIs" dxfId="108" priority="9" operator="lessThan">
      <formula>0</formula>
    </cfRule>
  </conditionalFormatting>
  <conditionalFormatting sqref="R14">
    <cfRule type="cellIs" dxfId="107" priority="4" operator="greaterThan">
      <formula>20</formula>
    </cfRule>
    <cfRule type="cellIs" dxfId="106" priority="5" operator="between">
      <formula>0</formula>
      <formula>20</formula>
    </cfRule>
    <cfRule type="cellIs" dxfId="105" priority="6" operator="lessThan">
      <formula>0</formula>
    </cfRule>
  </conditionalFormatting>
  <conditionalFormatting sqref="R16">
    <cfRule type="cellIs" dxfId="104" priority="1" operator="greaterThan">
      <formula>20</formula>
    </cfRule>
    <cfRule type="cellIs" dxfId="103" priority="2" operator="between">
      <formula>0</formula>
      <formula>20</formula>
    </cfRule>
    <cfRule type="cellIs" dxfId="102" priority="3" operator="lessThan">
      <formula>0</formula>
    </cfRule>
  </conditionalFormatting>
  <pageMargins left="0.51181102362204722" right="0.51181102362204722" top="0.74803149606299213" bottom="0.74803149606299213" header="0.31496062992125984" footer="0.31496062992125984"/>
  <pageSetup paperSize="9" scale="62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Button 2">
              <controlPr defaultSize="0" print="0" autoFill="0" autoPict="0" macro="[0]!Macro2">
                <anchor moveWithCells="1" sizeWithCells="1">
                  <from>
                    <xdr:col>9</xdr:col>
                    <xdr:colOff>38100</xdr:colOff>
                    <xdr:row>2</xdr:row>
                    <xdr:rowOff>165100</xdr:rowOff>
                  </from>
                  <to>
                    <xdr:col>12</xdr:col>
                    <xdr:colOff>374650</xdr:colOff>
                    <xdr:row>5</xdr:row>
                    <xdr:rowOff>25400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46F433C-1B6F-4478-B53C-0BA3B55D6B16}">
          <x14:formula1>
            <xm:f>'Cta Resultados'!$Q$2:$AB$2</xm:f>
          </x14:formula1>
          <xm:sqref>K7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7E054-AC7E-4572-95C2-59122A581B0A}">
  <sheetPr codeName="Hoja11">
    <tabColor theme="5" tint="0.39997558519241921"/>
    <pageSetUpPr fitToPage="1"/>
  </sheetPr>
  <dimension ref="D1:W16"/>
  <sheetViews>
    <sheetView showGridLines="0" zoomScale="70" zoomScaleNormal="70" workbookViewId="0">
      <selection activeCell="R54" sqref="R54"/>
    </sheetView>
  </sheetViews>
  <sheetFormatPr baseColWidth="10" defaultRowHeight="14.5" x14ac:dyDescent="0.35"/>
  <cols>
    <col min="5" max="5" width="8.7265625" customWidth="1"/>
    <col min="6" max="6" width="15.36328125" bestFit="1" customWidth="1"/>
    <col min="7" max="7" width="9.54296875" bestFit="1" customWidth="1"/>
    <col min="8" max="8" width="10.36328125" bestFit="1" customWidth="1"/>
    <col min="9" max="9" width="2.7265625" customWidth="1"/>
    <col min="10" max="10" width="9.54296875" bestFit="1" customWidth="1"/>
    <col min="11" max="11" width="6.26953125" bestFit="1" customWidth="1"/>
    <col min="12" max="12" width="10.54296875" bestFit="1" customWidth="1"/>
    <col min="13" max="13" width="6.26953125" bestFit="1" customWidth="1"/>
    <col min="14" max="14" width="3" customWidth="1"/>
    <col min="15" max="15" width="11.54296875" bestFit="1" customWidth="1"/>
    <col min="16" max="16" width="5.1796875" customWidth="1"/>
    <col min="17" max="17" width="10.08984375" bestFit="1" customWidth="1"/>
    <col min="18" max="18" width="7.08984375" customWidth="1"/>
    <col min="23" max="23" width="6.81640625" customWidth="1"/>
  </cols>
  <sheetData>
    <row r="1" spans="4:23" ht="37.5" customHeight="1" x14ac:dyDescent="0.35">
      <c r="D1" s="126" t="s">
        <v>183</v>
      </c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</row>
    <row r="2" spans="4:23" ht="25" customHeight="1" x14ac:dyDescent="0.35"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</row>
    <row r="3" spans="4:23" ht="17" customHeight="1" x14ac:dyDescent="0.35">
      <c r="D3" s="96"/>
      <c r="E3" s="96"/>
      <c r="F3" s="96" t="s">
        <v>106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</row>
    <row r="4" spans="4:23" ht="12" customHeight="1" x14ac:dyDescent="0.35"/>
    <row r="5" spans="4:23" ht="14.5" customHeight="1" x14ac:dyDescent="0.35">
      <c r="F5" s="125" t="str">
        <f>CONCATENATE("Ventas totales ",G9)</f>
        <v>Ventas totales Marzo</v>
      </c>
      <c r="G5" s="125"/>
      <c r="H5" s="125"/>
      <c r="O5" s="125" t="str">
        <f>CONCATENATE("Ventas acumuladas ")</f>
        <v xml:space="preserve">Ventas acumuladas </v>
      </c>
      <c r="P5" s="125"/>
      <c r="Q5" s="125"/>
      <c r="R5" s="125"/>
    </row>
    <row r="6" spans="4:23" ht="15" customHeight="1" thickBot="1" x14ac:dyDescent="0.4">
      <c r="F6" s="123"/>
      <c r="G6" s="124"/>
      <c r="H6" s="124"/>
    </row>
    <row r="7" spans="4:23" ht="28.5" customHeight="1" thickBot="1" x14ac:dyDescent="0.4">
      <c r="F7" s="123"/>
      <c r="G7" s="124"/>
      <c r="H7" s="124"/>
      <c r="J7" s="57" t="s">
        <v>71</v>
      </c>
      <c r="K7" s="120" t="str">
        <f>'Análisis Datos'!K7</f>
        <v>Marzo</v>
      </c>
      <c r="L7" s="121"/>
      <c r="M7" s="122"/>
    </row>
    <row r="8" spans="4:23" ht="15" thickBot="1" x14ac:dyDescent="0.4"/>
    <row r="9" spans="4:23" ht="15" thickBot="1" x14ac:dyDescent="0.4">
      <c r="G9" s="38" t="str">
        <f>K7</f>
        <v>Marzo</v>
      </c>
      <c r="H9" s="91" t="s">
        <v>110</v>
      </c>
      <c r="J9" s="38" t="str">
        <f>CONCATENATE(G9," ","18")</f>
        <v>Marzo 18</v>
      </c>
      <c r="K9" s="88" t="s">
        <v>109</v>
      </c>
      <c r="L9" s="88" t="s">
        <v>111</v>
      </c>
      <c r="M9" s="91" t="s">
        <v>109</v>
      </c>
      <c r="O9" s="38" t="str">
        <f>CONCATENATE(G9," ","BG")</f>
        <v>Marzo BG</v>
      </c>
      <c r="P9" s="88" t="s">
        <v>109</v>
      </c>
      <c r="Q9" s="88" t="s">
        <v>112</v>
      </c>
      <c r="R9" s="91" t="s">
        <v>109</v>
      </c>
    </row>
    <row r="10" spans="4:23" ht="15" thickBot="1" x14ac:dyDescent="0.4">
      <c r="F10" s="86" t="s">
        <v>61</v>
      </c>
      <c r="G10" s="92">
        <f>VLOOKUP(F3,'Cta Resultados'!P10:AB10,MATCH('Análisis Datos AL 2'!$G$9,'Cta Resultados'!P2:AB2,0),0)</f>
        <v>26959.960000000003</v>
      </c>
      <c r="H10" s="93">
        <f>SUMPRODUCT('Cta Resultados'!$Q$1:$AB$1,'Cta Resultados'!Q10:AB10)</f>
        <v>57339.76</v>
      </c>
      <c r="J10" s="92">
        <f>VLOOKUP($F$3,'Cta Resultados'!A10:N10,MATCH('Análisis Datos AL 2'!$G$9,'Cta Resultados'!A2:N2,0),0)</f>
        <v>11468.710000000003</v>
      </c>
      <c r="K10" s="90">
        <f>G10/J10-1</f>
        <v>1.3507404058520964</v>
      </c>
      <c r="L10" s="95">
        <f>SUMPRODUCT('Cta Resultados'!$Q$1:$AB$1,'Cta Resultados'!B10:M10)</f>
        <v>27467.930000000004</v>
      </c>
      <c r="M10" s="89">
        <f>H10/L10-1</f>
        <v>1.0875166057289354</v>
      </c>
      <c r="O10" s="87">
        <f>VLOOKUP($F$3,'Cta Resultados'!AE10:AR10,MATCH('Análisis Datos AL 2'!$G$9,'Cta Resultados'!AE2:AR2,0),0)</f>
        <v>0</v>
      </c>
      <c r="P10" s="90" t="str">
        <f>IFERROR(G10/O10-1,"")</f>
        <v/>
      </c>
      <c r="Q10" s="95">
        <f>SUMPRODUCT('Cta Resultados'!$Q$1:$AB$1,'Cta Resultados'!AF10:AQ10)</f>
        <v>0</v>
      </c>
      <c r="R10" s="89" t="str">
        <f>IFERROR(H10/Q10-1,"")</f>
        <v/>
      </c>
    </row>
    <row r="11" spans="4:23" ht="6.5" customHeight="1" thickBot="1" x14ac:dyDescent="0.4">
      <c r="F11" s="14"/>
      <c r="G11" s="94"/>
      <c r="H11" s="94"/>
      <c r="J11" s="94"/>
      <c r="K11" s="11"/>
      <c r="L11" s="94"/>
      <c r="M11" s="11"/>
      <c r="O11" s="11"/>
      <c r="P11" s="11"/>
      <c r="Q11" s="94"/>
      <c r="R11" s="11"/>
    </row>
    <row r="12" spans="4:23" ht="15" thickBot="1" x14ac:dyDescent="0.4">
      <c r="F12" s="86" t="s">
        <v>76</v>
      </c>
      <c r="G12" s="92">
        <f>VLOOKUP($F$3,'Cta Resultados'!P23:AB23,MATCH('Análisis Datos AL 2'!$G$9,'Cta Resultados'!P2:AB2,0),0)</f>
        <v>9023.7000000000007</v>
      </c>
      <c r="H12" s="93">
        <f>SUMPRODUCT('Cta Resultados'!$Q$1:$AB$1,'Cta Resultados'!Q23:AB23)</f>
        <v>32423.030000000002</v>
      </c>
      <c r="J12" s="92">
        <f>VLOOKUP($F$3,'Cta Resultados'!A23:N23,MATCH('Análisis Datos AL 2'!$G$9,'Cta Resultados'!A2:N2,0),0)</f>
        <v>7403.96</v>
      </c>
      <c r="K12" s="90">
        <f>G12/J12-1</f>
        <v>0.21876671402870906</v>
      </c>
      <c r="L12" s="95">
        <f>SUMPRODUCT('Cta Resultados'!$Q$1:$AB$1,'Cta Resultados'!B23:M23)</f>
        <v>19494.87</v>
      </c>
      <c r="M12" s="89">
        <f>H12/L12-1</f>
        <v>0.66315702541232668</v>
      </c>
      <c r="O12" s="87">
        <f>VLOOKUP($F$3,'Cta Resultados'!AE23:AR23,MATCH('Análisis Datos AL 2'!$G$9,'Cta Resultados'!AE2:AR2,0),0)</f>
        <v>0</v>
      </c>
      <c r="P12" s="90" t="str">
        <f>IFERROR(G12/O12-1,"")</f>
        <v/>
      </c>
      <c r="Q12" s="95">
        <f>SUMPRODUCT('Cta Resultados'!$Q$1:$AB$1,'Cta Resultados'!AF23:AQ23)</f>
        <v>0</v>
      </c>
      <c r="R12" s="89" t="str">
        <f>IFERROR(H12/Q12-1,"")</f>
        <v/>
      </c>
    </row>
    <row r="13" spans="4:23" ht="6.5" customHeight="1" thickBot="1" x14ac:dyDescent="0.4">
      <c r="F13" s="14"/>
      <c r="G13" s="94"/>
      <c r="H13" s="94"/>
      <c r="J13" s="94"/>
      <c r="K13" s="11"/>
      <c r="L13" s="94"/>
      <c r="M13" s="11"/>
      <c r="O13" s="11"/>
      <c r="P13" s="11"/>
      <c r="Q13" s="94"/>
      <c r="R13" s="11"/>
    </row>
    <row r="14" spans="4:23" ht="15" thickBot="1" x14ac:dyDescent="0.4">
      <c r="F14" s="86" t="s">
        <v>63</v>
      </c>
      <c r="G14" s="92">
        <f>VLOOKUP($F$3,'Cta Resultados'!P28:AB28,MATCH('Análisis Datos AL 2'!$G$9,'Cta Resultados'!P2:AB2,0),0)</f>
        <v>4860.9100000000008</v>
      </c>
      <c r="H14" s="93">
        <f>SUMPRODUCT('Cta Resultados'!Q28:AB28,'Cta Resultados'!$Q$1:$AB$1)</f>
        <v>12274.95</v>
      </c>
      <c r="J14" s="92">
        <f>VLOOKUP($F$3,'Cta Resultados'!A28:N28,MATCH('Análisis Datos AL 2'!$G$9,'Cta Resultados'!A2:N2,0),0)</f>
        <v>5548.35</v>
      </c>
      <c r="K14" s="90">
        <f>G14/J14-1</f>
        <v>-0.12389989816792368</v>
      </c>
      <c r="L14" s="95">
        <f>SUMPRODUCT('Cta Resultados'!B28:M28,'Cta Resultados'!$Q$1:$AB$1)</f>
        <v>12625.03</v>
      </c>
      <c r="M14" s="89">
        <f>H14/L14-1</f>
        <v>-2.7729043020095823E-2</v>
      </c>
      <c r="O14" s="87">
        <f>VLOOKUP($F$3,'Cta Resultados'!AE28:AR28,MATCH('Análisis Datos AL 2'!$G$9,'Cta Resultados'!AE2:AR2,0),0)</f>
        <v>0</v>
      </c>
      <c r="P14" s="90" t="str">
        <f>IFERROR(G14/O14-1,"")</f>
        <v/>
      </c>
      <c r="Q14" s="95">
        <f>SUMPRODUCT('Cta Resultados'!AF28:AQ28,'Cta Resultados'!$Q$1:$AB$1)</f>
        <v>0</v>
      </c>
      <c r="R14" s="89" t="str">
        <f>IFERROR(H14/Q14-1,"")</f>
        <v/>
      </c>
    </row>
    <row r="15" spans="4:23" ht="6.5" customHeight="1" thickBot="1" x14ac:dyDescent="0.4">
      <c r="G15" s="94"/>
      <c r="H15" s="94"/>
      <c r="J15" s="94"/>
      <c r="K15" s="11"/>
      <c r="L15" s="94"/>
      <c r="M15" s="11"/>
      <c r="O15" s="11"/>
      <c r="P15" s="11"/>
      <c r="Q15" s="94"/>
      <c r="R15" s="11"/>
    </row>
    <row r="16" spans="4:23" ht="15" thickBot="1" x14ac:dyDescent="0.4">
      <c r="F16" s="86" t="s">
        <v>68</v>
      </c>
      <c r="G16" s="92">
        <f>G10-G12-G14</f>
        <v>13075.350000000002</v>
      </c>
      <c r="H16" s="93">
        <f>H10-H12-H14</f>
        <v>12641.779999999999</v>
      </c>
      <c r="J16" s="92">
        <f>J10-J12-J14</f>
        <v>-1483.5999999999976</v>
      </c>
      <c r="K16" s="90">
        <f>G16/J16-1</f>
        <v>-9.8132582906443933</v>
      </c>
      <c r="L16" s="95">
        <f>L10-L12-L14</f>
        <v>-4651.9699999999957</v>
      </c>
      <c r="M16" s="89">
        <f>H16/L16-1</f>
        <v>-3.7175110759527707</v>
      </c>
      <c r="O16" s="87">
        <f>VLOOKUP("Resultado Neto antes de I.S.",'Cta Resultados'!AE53:AR53,MATCH('Análisis Datos AL 2'!$G$9,'Cta Resultados'!AE2:AR2,0),0)</f>
        <v>0</v>
      </c>
      <c r="P16" s="90" t="str">
        <f>IFERROR(G16/O16-1,"")</f>
        <v/>
      </c>
      <c r="Q16" s="95">
        <f>SUMPRODUCT('Cta Resultados'!AF53:AQ53,'Cta Resultados'!$Q$1:$AB$1)</f>
        <v>0</v>
      </c>
      <c r="R16" s="89" t="str">
        <f>IFERROR(H16/Q16-1,"")</f>
        <v/>
      </c>
    </row>
  </sheetData>
  <mergeCells count="6">
    <mergeCell ref="D1:W2"/>
    <mergeCell ref="F5:H5"/>
    <mergeCell ref="O5:R5"/>
    <mergeCell ref="F6:F7"/>
    <mergeCell ref="G6:H7"/>
    <mergeCell ref="K7:M7"/>
  </mergeCells>
  <conditionalFormatting sqref="K10">
    <cfRule type="cellIs" dxfId="101" priority="46" operator="greaterThan">
      <formula>20</formula>
    </cfRule>
    <cfRule type="cellIs" dxfId="100" priority="47" operator="between">
      <formula>0</formula>
      <formula>20</formula>
    </cfRule>
    <cfRule type="cellIs" dxfId="99" priority="48" operator="lessThan">
      <formula>0</formula>
    </cfRule>
  </conditionalFormatting>
  <conditionalFormatting sqref="K12">
    <cfRule type="cellIs" dxfId="98" priority="43" operator="greaterThan">
      <formula>20</formula>
    </cfRule>
    <cfRule type="cellIs" dxfId="97" priority="44" operator="between">
      <formula>0</formula>
      <formula>20</formula>
    </cfRule>
    <cfRule type="cellIs" dxfId="96" priority="45" operator="lessThan">
      <formula>0</formula>
    </cfRule>
  </conditionalFormatting>
  <conditionalFormatting sqref="K14">
    <cfRule type="cellIs" dxfId="95" priority="40" operator="greaterThan">
      <formula>20%</formula>
    </cfRule>
    <cfRule type="cellIs" dxfId="94" priority="41" operator="between">
      <formula>0</formula>
      <formula>20</formula>
    </cfRule>
    <cfRule type="cellIs" dxfId="93" priority="42" operator="lessThan">
      <formula>0</formula>
    </cfRule>
  </conditionalFormatting>
  <conditionalFormatting sqref="K16">
    <cfRule type="cellIs" dxfId="92" priority="37" operator="greaterThan">
      <formula>20</formula>
    </cfRule>
    <cfRule type="cellIs" dxfId="91" priority="38" operator="between">
      <formula>0</formula>
      <formula>20</formula>
    </cfRule>
    <cfRule type="cellIs" dxfId="90" priority="39" operator="lessThan">
      <formula>0</formula>
    </cfRule>
  </conditionalFormatting>
  <conditionalFormatting sqref="M10">
    <cfRule type="cellIs" dxfId="89" priority="34" operator="greaterThan">
      <formula>20</formula>
    </cfRule>
    <cfRule type="cellIs" dxfId="88" priority="35" operator="between">
      <formula>0</formula>
      <formula>20</formula>
    </cfRule>
    <cfRule type="cellIs" dxfId="87" priority="36" operator="lessThan">
      <formula>0</formula>
    </cfRule>
  </conditionalFormatting>
  <conditionalFormatting sqref="M12">
    <cfRule type="cellIs" dxfId="86" priority="31" operator="greaterThan">
      <formula>20</formula>
    </cfRule>
    <cfRule type="cellIs" dxfId="85" priority="32" operator="between">
      <formula>0</formula>
      <formula>20</formula>
    </cfRule>
    <cfRule type="cellIs" dxfId="84" priority="33" operator="lessThan">
      <formula>0</formula>
    </cfRule>
  </conditionalFormatting>
  <conditionalFormatting sqref="M14">
    <cfRule type="cellIs" dxfId="83" priority="28" operator="greaterThan">
      <formula>20%</formula>
    </cfRule>
    <cfRule type="cellIs" dxfId="82" priority="29" operator="between">
      <formula>0</formula>
      <formula>20</formula>
    </cfRule>
    <cfRule type="cellIs" dxfId="81" priority="30" operator="lessThan">
      <formula>0</formula>
    </cfRule>
  </conditionalFormatting>
  <conditionalFormatting sqref="M16">
    <cfRule type="cellIs" dxfId="80" priority="25" operator="greaterThan">
      <formula>20</formula>
    </cfRule>
    <cfRule type="cellIs" dxfId="79" priority="26" operator="between">
      <formula>0</formula>
      <formula>20</formula>
    </cfRule>
    <cfRule type="cellIs" dxfId="78" priority="27" operator="lessThan">
      <formula>0</formula>
    </cfRule>
  </conditionalFormatting>
  <conditionalFormatting sqref="P10">
    <cfRule type="cellIs" dxfId="77" priority="22" operator="greaterThan">
      <formula>20</formula>
    </cfRule>
    <cfRule type="cellIs" dxfId="76" priority="23" operator="between">
      <formula>0</formula>
      <formula>20</formula>
    </cfRule>
    <cfRule type="cellIs" dxfId="75" priority="24" operator="lessThan">
      <formula>0</formula>
    </cfRule>
  </conditionalFormatting>
  <conditionalFormatting sqref="P12">
    <cfRule type="cellIs" dxfId="74" priority="19" operator="greaterThan">
      <formula>20</formula>
    </cfRule>
    <cfRule type="cellIs" dxfId="73" priority="20" operator="between">
      <formula>0</formula>
      <formula>20</formula>
    </cfRule>
    <cfRule type="cellIs" dxfId="72" priority="21" operator="lessThan">
      <formula>0</formula>
    </cfRule>
  </conditionalFormatting>
  <conditionalFormatting sqref="R10">
    <cfRule type="cellIs" dxfId="71" priority="16" operator="greaterThan">
      <formula>20</formula>
    </cfRule>
    <cfRule type="cellIs" dxfId="70" priority="17" operator="between">
      <formula>0</formula>
      <formula>20</formula>
    </cfRule>
    <cfRule type="cellIs" dxfId="69" priority="18" operator="lessThan">
      <formula>0</formula>
    </cfRule>
  </conditionalFormatting>
  <conditionalFormatting sqref="P14">
    <cfRule type="cellIs" dxfId="68" priority="13" operator="greaterThan">
      <formula>20</formula>
    </cfRule>
    <cfRule type="cellIs" dxfId="67" priority="14" operator="between">
      <formula>0</formula>
      <formula>20</formula>
    </cfRule>
    <cfRule type="cellIs" dxfId="66" priority="15" operator="lessThan">
      <formula>0</formula>
    </cfRule>
  </conditionalFormatting>
  <conditionalFormatting sqref="P16">
    <cfRule type="cellIs" dxfId="65" priority="10" operator="greaterThan">
      <formula>20</formula>
    </cfRule>
    <cfRule type="cellIs" dxfId="64" priority="11" operator="between">
      <formula>0</formula>
      <formula>20</formula>
    </cfRule>
    <cfRule type="cellIs" dxfId="63" priority="12" operator="lessThan">
      <formula>0</formula>
    </cfRule>
  </conditionalFormatting>
  <conditionalFormatting sqref="R12">
    <cfRule type="cellIs" dxfId="62" priority="7" operator="greaterThan">
      <formula>20</formula>
    </cfRule>
    <cfRule type="cellIs" dxfId="61" priority="8" operator="between">
      <formula>0</formula>
      <formula>20</formula>
    </cfRule>
    <cfRule type="cellIs" dxfId="60" priority="9" operator="lessThan">
      <formula>0</formula>
    </cfRule>
  </conditionalFormatting>
  <conditionalFormatting sqref="R14">
    <cfRule type="cellIs" dxfId="59" priority="4" operator="greaterThan">
      <formula>20</formula>
    </cfRule>
    <cfRule type="cellIs" dxfId="58" priority="5" operator="between">
      <formula>0</formula>
      <formula>20</formula>
    </cfRule>
    <cfRule type="cellIs" dxfId="57" priority="6" operator="lessThan">
      <formula>0</formula>
    </cfRule>
  </conditionalFormatting>
  <conditionalFormatting sqref="R16">
    <cfRule type="cellIs" dxfId="56" priority="1" operator="greaterThan">
      <formula>20</formula>
    </cfRule>
    <cfRule type="cellIs" dxfId="55" priority="2" operator="between">
      <formula>0</formula>
      <formula>20</formula>
    </cfRule>
    <cfRule type="cellIs" dxfId="54" priority="3" operator="lessThan">
      <formula>0</formula>
    </cfRule>
  </conditionalFormatting>
  <pageMargins left="0.51181102362204722" right="0.51181102362204722" top="0.74803149606299213" bottom="0.74803149606299213" header="0.31496062992125984" footer="0.31496062992125984"/>
  <pageSetup paperSize="9" scale="62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Button 1">
              <controlPr defaultSize="0" print="0" autoFill="0" autoPict="0" macro="[0]!Macro2">
                <anchor moveWithCells="1" sizeWithCells="1">
                  <from>
                    <xdr:col>9</xdr:col>
                    <xdr:colOff>38100</xdr:colOff>
                    <xdr:row>2</xdr:row>
                    <xdr:rowOff>165100</xdr:rowOff>
                  </from>
                  <to>
                    <xdr:col>12</xdr:col>
                    <xdr:colOff>374650</xdr:colOff>
                    <xdr:row>5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3587A-A898-4373-9478-22632C26FC51}">
  <sheetPr codeName="Hoja12">
    <tabColor theme="5" tint="0.39997558519241921"/>
    <pageSetUpPr fitToPage="1"/>
  </sheetPr>
  <dimension ref="D1:W16"/>
  <sheetViews>
    <sheetView showGridLines="0" zoomScale="70" zoomScaleNormal="70" workbookViewId="0">
      <selection activeCell="Y35" sqref="Y35"/>
    </sheetView>
  </sheetViews>
  <sheetFormatPr baseColWidth="10" defaultRowHeight="14.5" x14ac:dyDescent="0.35"/>
  <cols>
    <col min="5" max="5" width="8.7265625" customWidth="1"/>
    <col min="6" max="6" width="15.36328125" bestFit="1" customWidth="1"/>
    <col min="7" max="7" width="9.54296875" bestFit="1" customWidth="1"/>
    <col min="8" max="8" width="10.36328125" bestFit="1" customWidth="1"/>
    <col min="9" max="9" width="2.7265625" customWidth="1"/>
    <col min="10" max="10" width="9.54296875" bestFit="1" customWidth="1"/>
    <col min="11" max="11" width="6.26953125" bestFit="1" customWidth="1"/>
    <col min="12" max="12" width="10.54296875" bestFit="1" customWidth="1"/>
    <col min="13" max="13" width="6.26953125" bestFit="1" customWidth="1"/>
    <col min="14" max="14" width="3" customWidth="1"/>
    <col min="15" max="15" width="11.54296875" bestFit="1" customWidth="1"/>
    <col min="16" max="16" width="5.1796875" customWidth="1"/>
    <col min="17" max="17" width="10.08984375" bestFit="1" customWidth="1"/>
    <col min="18" max="18" width="7.08984375" customWidth="1"/>
    <col min="23" max="23" width="6.81640625" customWidth="1"/>
  </cols>
  <sheetData>
    <row r="1" spans="4:23" ht="37.5" customHeight="1" x14ac:dyDescent="0.35">
      <c r="D1" s="126" t="s">
        <v>185</v>
      </c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</row>
    <row r="2" spans="4:23" ht="25" customHeight="1" x14ac:dyDescent="0.35"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</row>
    <row r="3" spans="4:23" ht="17" customHeight="1" x14ac:dyDescent="0.35">
      <c r="D3" s="96"/>
      <c r="E3" s="96"/>
      <c r="F3" s="96" t="s">
        <v>107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</row>
    <row r="4" spans="4:23" ht="12" customHeight="1" x14ac:dyDescent="0.35"/>
    <row r="5" spans="4:23" ht="14.5" customHeight="1" x14ac:dyDescent="0.35">
      <c r="F5" s="125" t="str">
        <f>CONCATENATE("Ventas totales ",G9)</f>
        <v>Ventas totales Marzo</v>
      </c>
      <c r="G5" s="125"/>
      <c r="H5" s="125"/>
      <c r="O5" s="125" t="str">
        <f>CONCATENATE("Ventas acumuladas ")</f>
        <v xml:space="preserve">Ventas acumuladas </v>
      </c>
      <c r="P5" s="125"/>
      <c r="Q5" s="125"/>
      <c r="R5" s="125"/>
    </row>
    <row r="6" spans="4:23" ht="15" customHeight="1" thickBot="1" x14ac:dyDescent="0.4">
      <c r="F6" s="123"/>
      <c r="G6" s="124"/>
      <c r="H6" s="124"/>
    </row>
    <row r="7" spans="4:23" ht="28.5" customHeight="1" thickBot="1" x14ac:dyDescent="0.4">
      <c r="F7" s="123"/>
      <c r="G7" s="124"/>
      <c r="H7" s="124"/>
      <c r="J7" s="57" t="s">
        <v>71</v>
      </c>
      <c r="K7" s="120" t="str">
        <f>'Análisis Datos'!K7</f>
        <v>Marzo</v>
      </c>
      <c r="L7" s="121"/>
      <c r="M7" s="122"/>
    </row>
    <row r="8" spans="4:23" ht="15" thickBot="1" x14ac:dyDescent="0.4"/>
    <row r="9" spans="4:23" ht="15" thickBot="1" x14ac:dyDescent="0.4">
      <c r="G9" s="38" t="str">
        <f>K7</f>
        <v>Marzo</v>
      </c>
      <c r="H9" s="91" t="s">
        <v>110</v>
      </c>
      <c r="J9" s="38" t="str">
        <f>CONCATENATE(G9," ","18")</f>
        <v>Marzo 18</v>
      </c>
      <c r="K9" s="88" t="s">
        <v>109</v>
      </c>
      <c r="L9" s="88" t="s">
        <v>111</v>
      </c>
      <c r="M9" s="91" t="s">
        <v>109</v>
      </c>
      <c r="O9" s="38" t="str">
        <f>CONCATENATE(G9," ","BG")</f>
        <v>Marzo BG</v>
      </c>
      <c r="P9" s="88" t="s">
        <v>109</v>
      </c>
      <c r="Q9" s="88" t="s">
        <v>112</v>
      </c>
      <c r="R9" s="91" t="s">
        <v>109</v>
      </c>
    </row>
    <row r="10" spans="4:23" ht="15" thickBot="1" x14ac:dyDescent="0.4">
      <c r="F10" s="86" t="s">
        <v>61</v>
      </c>
      <c r="G10" s="92">
        <f>VLOOKUP(F3,'Cta Resultados'!P11:AB11,MATCH('Análisis Datos ME'!$G$9,'Cta Resultados'!P2:AB2,0),0)</f>
        <v>22870.689008264464</v>
      </c>
      <c r="H10" s="93">
        <f>SUMPRODUCT('Cta Resultados'!$Q$1:$AB$1,'Cta Resultados'!Q11:AB11)</f>
        <v>98770.129090909104</v>
      </c>
      <c r="J10" s="92">
        <f>VLOOKUP($F$3,'Cta Resultados'!A11:N11,MATCH('Análisis Datos ME'!$G$9,'Cta Resultados'!A2:N2,0),0)</f>
        <v>36221.58</v>
      </c>
      <c r="K10" s="90">
        <f>G10/J10-1</f>
        <v>-0.36858941525288347</v>
      </c>
      <c r="L10" s="95">
        <f>SUMPRODUCT('Cta Resultados'!$Q$1:$AB$1,'Cta Resultados'!B11:M11)</f>
        <v>81990.92</v>
      </c>
      <c r="M10" s="89">
        <f>H10/L10-1</f>
        <v>0.20464716203829769</v>
      </c>
      <c r="O10" s="87">
        <f>VLOOKUP($F$3,'Cta Resultados'!AE11:AR11,MATCH('Análisis Datos ME'!$G$9,'Cta Resultados'!AE2:AR2,0),0)</f>
        <v>0</v>
      </c>
      <c r="P10" s="90" t="str">
        <f>IFERROR(G10/O10-1,"")</f>
        <v/>
      </c>
      <c r="Q10" s="95">
        <f>SUMPRODUCT('Cta Resultados'!$Q$1:$AB$1,'Cta Resultados'!AF11:AQ11)</f>
        <v>0</v>
      </c>
      <c r="R10" s="89" t="str">
        <f>IFERROR(H10/Q10-1,"")</f>
        <v/>
      </c>
    </row>
    <row r="11" spans="4:23" ht="6.5" customHeight="1" thickBot="1" x14ac:dyDescent="0.4">
      <c r="F11" s="14"/>
      <c r="G11" s="94"/>
      <c r="H11" s="94"/>
      <c r="J11" s="94"/>
      <c r="K11" s="11"/>
      <c r="L11" s="94"/>
      <c r="M11" s="11"/>
      <c r="O11" s="11"/>
      <c r="P11" s="11"/>
      <c r="Q11" s="94"/>
      <c r="R11" s="11"/>
    </row>
    <row r="12" spans="4:23" ht="15" thickBot="1" x14ac:dyDescent="0.4">
      <c r="F12" s="86" t="s">
        <v>76</v>
      </c>
      <c r="G12" s="92">
        <f>VLOOKUP($F$3,'Cta Resultados'!P24:AB24,MATCH('Análisis Datos ME'!$G$9,'Cta Resultados'!P2:AB2,0),0)</f>
        <v>18871.199999999997</v>
      </c>
      <c r="H12" s="93">
        <f>SUMPRODUCT('Cta Resultados'!$Q$1:$AB$1,'Cta Resultados'!Q24:AB24)</f>
        <v>55671.439999999995</v>
      </c>
      <c r="J12" s="92">
        <f>VLOOKUP($F$3,'Cta Resultados'!A24:N24,MATCH('Análisis Datos ME'!$G$9,'Cta Resultados'!A2:N2,0),0)</f>
        <v>12928.32</v>
      </c>
      <c r="K12" s="90">
        <f>G12/J12-1</f>
        <v>0.45967921586099325</v>
      </c>
      <c r="L12" s="95">
        <f>SUMPRODUCT('Cta Resultados'!$Q$1:$AB$1,'Cta Resultados'!B24:M24)</f>
        <v>36110.756999999998</v>
      </c>
      <c r="M12" s="89">
        <f>H12/L12-1</f>
        <v>0.54168576416163194</v>
      </c>
      <c r="O12" s="87">
        <f>VLOOKUP($F$3,'Cta Resultados'!AE24:AR24,MATCH('Análisis Datos ME'!$G$9,'Cta Resultados'!AE2:AR2,0),0)</f>
        <v>0</v>
      </c>
      <c r="P12" s="90" t="str">
        <f>IFERROR(G12/O12-1,"")</f>
        <v/>
      </c>
      <c r="Q12" s="95">
        <f>SUMPRODUCT('Cta Resultados'!$Q$1:$AB$1,'Cta Resultados'!AF24:AQ24)</f>
        <v>0</v>
      </c>
      <c r="R12" s="89" t="str">
        <f>IFERROR(H12/Q12-1,"")</f>
        <v/>
      </c>
    </row>
    <row r="13" spans="4:23" ht="6.5" customHeight="1" thickBot="1" x14ac:dyDescent="0.4">
      <c r="F13" s="14"/>
      <c r="G13" s="94"/>
      <c r="H13" s="94"/>
      <c r="J13" s="94"/>
      <c r="K13" s="11"/>
      <c r="L13" s="94"/>
      <c r="M13" s="11"/>
      <c r="O13" s="11"/>
      <c r="P13" s="11"/>
      <c r="Q13" s="94"/>
      <c r="R13" s="11"/>
    </row>
    <row r="14" spans="4:23" ht="15" thickBot="1" x14ac:dyDescent="0.4">
      <c r="F14" s="86" t="s">
        <v>63</v>
      </c>
      <c r="G14" s="92">
        <f>VLOOKUP($F$3,'Cta Resultados'!P29:AB29,MATCH('Análisis Datos ME'!$G$9,'Cta Resultados'!P2:AB2,0),0)</f>
        <v>5921.829999999999</v>
      </c>
      <c r="H14" s="93">
        <f>SUMPRODUCT('Cta Resultados'!Q29:AB29,'Cta Resultados'!$Q$1:$AB$1)</f>
        <v>20334.93</v>
      </c>
      <c r="J14" s="92">
        <f>VLOOKUP($F$3,'Cta Resultados'!A29:N29,MATCH('Análisis Datos ME'!$G$9,'Cta Resultados'!A2:N2,0),0)</f>
        <v>8939.9599999999991</v>
      </c>
      <c r="K14" s="90">
        <f>G14/J14-1</f>
        <v>-0.33759994451876751</v>
      </c>
      <c r="L14" s="95">
        <f>SUMPRODUCT('Cta Resultados'!B29:M29,'Cta Resultados'!$Q$1:$AB$1)</f>
        <v>28250.37</v>
      </c>
      <c r="M14" s="89">
        <f>H14/L14-1</f>
        <v>-0.28018889664099966</v>
      </c>
      <c r="O14" s="87">
        <f>VLOOKUP($F$3,'Cta Resultados'!AE29:AR29,MATCH('Análisis Datos ME'!$G$9,'Cta Resultados'!AE2:AR2,0),0)</f>
        <v>0</v>
      </c>
      <c r="P14" s="90" t="str">
        <f>IFERROR(G14/O14-1,"")</f>
        <v/>
      </c>
      <c r="Q14" s="95">
        <f>SUMPRODUCT('Cta Resultados'!AF29:AQ29,'Cta Resultados'!$Q$1:$AB$1)</f>
        <v>0</v>
      </c>
      <c r="R14" s="89" t="str">
        <f>IFERROR(H14/Q14-1,"")</f>
        <v/>
      </c>
    </row>
    <row r="15" spans="4:23" ht="6.5" customHeight="1" thickBot="1" x14ac:dyDescent="0.4">
      <c r="G15" s="94"/>
      <c r="H15" s="94"/>
      <c r="J15" s="94"/>
      <c r="K15" s="11"/>
      <c r="L15" s="94"/>
      <c r="M15" s="11"/>
      <c r="O15" s="11"/>
      <c r="P15" s="11"/>
      <c r="Q15" s="94"/>
      <c r="R15" s="11"/>
    </row>
    <row r="16" spans="4:23" ht="15" thickBot="1" x14ac:dyDescent="0.4">
      <c r="F16" s="86" t="s">
        <v>68</v>
      </c>
      <c r="G16" s="92">
        <f>G10-G12-G14</f>
        <v>-1922.340991735532</v>
      </c>
      <c r="H16" s="93">
        <f>H10-H12-H14</f>
        <v>22763.759090909109</v>
      </c>
      <c r="J16" s="92">
        <f>J10-J12-J14</f>
        <v>14353.300000000003</v>
      </c>
      <c r="K16" s="90">
        <f>G16/J16-1</f>
        <v>-1.1339302454303561</v>
      </c>
      <c r="L16" s="95">
        <f>L10-L12-L14</f>
        <v>17629.793000000001</v>
      </c>
      <c r="M16" s="89">
        <f>H16/L16-1</f>
        <v>0.2912096637157966</v>
      </c>
      <c r="O16" s="87">
        <f>VLOOKUP("Resultado Neto antes de I.S.",'Cta Resultados'!AE53:AR53,MATCH('Análisis Datos ME'!$G$9,'Cta Resultados'!AE2:AR2,0),0)</f>
        <v>0</v>
      </c>
      <c r="P16" s="90" t="str">
        <f>IFERROR(G16/O16-1,"")</f>
        <v/>
      </c>
      <c r="Q16" s="95">
        <f>SUMPRODUCT('Cta Resultados'!AF53:AQ53,'Cta Resultados'!$Q$1:$AB$1)</f>
        <v>0</v>
      </c>
      <c r="R16" s="89" t="str">
        <f>IFERROR(H16/Q16-1,"")</f>
        <v/>
      </c>
    </row>
  </sheetData>
  <mergeCells count="6">
    <mergeCell ref="D1:W2"/>
    <mergeCell ref="F5:H5"/>
    <mergeCell ref="O5:R5"/>
    <mergeCell ref="F6:F7"/>
    <mergeCell ref="G6:H7"/>
    <mergeCell ref="K7:M7"/>
  </mergeCells>
  <conditionalFormatting sqref="K10">
    <cfRule type="cellIs" dxfId="53" priority="46" operator="greaterThan">
      <formula>20</formula>
    </cfRule>
    <cfRule type="cellIs" dxfId="52" priority="47" operator="between">
      <formula>0</formula>
      <formula>20</formula>
    </cfRule>
    <cfRule type="cellIs" dxfId="51" priority="48" operator="lessThan">
      <formula>0</formula>
    </cfRule>
  </conditionalFormatting>
  <conditionalFormatting sqref="K12">
    <cfRule type="cellIs" dxfId="50" priority="43" operator="greaterThan">
      <formula>20</formula>
    </cfRule>
    <cfRule type="cellIs" dxfId="49" priority="44" operator="between">
      <formula>0</formula>
      <formula>20</formula>
    </cfRule>
    <cfRule type="cellIs" dxfId="48" priority="45" operator="lessThan">
      <formula>0</formula>
    </cfRule>
  </conditionalFormatting>
  <conditionalFormatting sqref="K14">
    <cfRule type="cellIs" dxfId="47" priority="40" operator="greaterThan">
      <formula>20%</formula>
    </cfRule>
    <cfRule type="cellIs" dxfId="46" priority="41" operator="between">
      <formula>0</formula>
      <formula>20</formula>
    </cfRule>
    <cfRule type="cellIs" dxfId="45" priority="42" operator="lessThan">
      <formula>0</formula>
    </cfRule>
  </conditionalFormatting>
  <conditionalFormatting sqref="K16">
    <cfRule type="cellIs" dxfId="44" priority="37" operator="greaterThan">
      <formula>20</formula>
    </cfRule>
    <cfRule type="cellIs" dxfId="43" priority="38" operator="between">
      <formula>0</formula>
      <formula>20</formula>
    </cfRule>
    <cfRule type="cellIs" dxfId="42" priority="39" operator="lessThan">
      <formula>0</formula>
    </cfRule>
  </conditionalFormatting>
  <conditionalFormatting sqref="M10">
    <cfRule type="cellIs" dxfId="41" priority="34" operator="greaterThan">
      <formula>20</formula>
    </cfRule>
    <cfRule type="cellIs" dxfId="40" priority="35" operator="between">
      <formula>0</formula>
      <formula>20</formula>
    </cfRule>
    <cfRule type="cellIs" dxfId="39" priority="36" operator="lessThan">
      <formula>0</formula>
    </cfRule>
  </conditionalFormatting>
  <conditionalFormatting sqref="M12">
    <cfRule type="cellIs" dxfId="38" priority="31" operator="greaterThan">
      <formula>20</formula>
    </cfRule>
    <cfRule type="cellIs" dxfId="37" priority="32" operator="between">
      <formula>0</formula>
      <formula>20</formula>
    </cfRule>
    <cfRule type="cellIs" dxfId="36" priority="33" operator="lessThan">
      <formula>0</formula>
    </cfRule>
  </conditionalFormatting>
  <conditionalFormatting sqref="M14">
    <cfRule type="cellIs" dxfId="35" priority="28" operator="greaterThan">
      <formula>20%</formula>
    </cfRule>
    <cfRule type="cellIs" dxfId="34" priority="29" operator="between">
      <formula>0</formula>
      <formula>20</formula>
    </cfRule>
    <cfRule type="cellIs" dxfId="33" priority="30" operator="lessThan">
      <formula>0</formula>
    </cfRule>
  </conditionalFormatting>
  <conditionalFormatting sqref="M16">
    <cfRule type="cellIs" dxfId="32" priority="25" operator="greaterThan">
      <formula>20</formula>
    </cfRule>
    <cfRule type="cellIs" dxfId="31" priority="26" operator="between">
      <formula>0</formula>
      <formula>20</formula>
    </cfRule>
    <cfRule type="cellIs" dxfId="30" priority="27" operator="lessThan">
      <formula>0</formula>
    </cfRule>
  </conditionalFormatting>
  <conditionalFormatting sqref="P10">
    <cfRule type="cellIs" dxfId="29" priority="22" operator="greaterThan">
      <formula>20</formula>
    </cfRule>
    <cfRule type="cellIs" dxfId="28" priority="23" operator="between">
      <formula>0</formula>
      <formula>20</formula>
    </cfRule>
    <cfRule type="cellIs" dxfId="27" priority="24" operator="lessThan">
      <formula>0</formula>
    </cfRule>
  </conditionalFormatting>
  <conditionalFormatting sqref="P12">
    <cfRule type="cellIs" dxfId="26" priority="19" operator="greaterThan">
      <formula>20</formula>
    </cfRule>
    <cfRule type="cellIs" dxfId="25" priority="20" operator="between">
      <formula>0</formula>
      <formula>20</formula>
    </cfRule>
    <cfRule type="cellIs" dxfId="24" priority="21" operator="lessThan">
      <formula>0</formula>
    </cfRule>
  </conditionalFormatting>
  <conditionalFormatting sqref="R10">
    <cfRule type="cellIs" dxfId="23" priority="16" operator="greaterThan">
      <formula>20</formula>
    </cfRule>
    <cfRule type="cellIs" dxfId="22" priority="17" operator="between">
      <formula>0</formula>
      <formula>20</formula>
    </cfRule>
    <cfRule type="cellIs" dxfId="21" priority="18" operator="lessThan">
      <formula>0</formula>
    </cfRule>
  </conditionalFormatting>
  <conditionalFormatting sqref="P14">
    <cfRule type="cellIs" dxfId="20" priority="13" operator="greaterThan">
      <formula>20</formula>
    </cfRule>
    <cfRule type="cellIs" dxfId="19" priority="14" operator="between">
      <formula>0</formula>
      <formula>20</formula>
    </cfRule>
    <cfRule type="cellIs" dxfId="18" priority="15" operator="lessThan">
      <formula>0</formula>
    </cfRule>
  </conditionalFormatting>
  <conditionalFormatting sqref="P16">
    <cfRule type="cellIs" dxfId="17" priority="10" operator="greaterThan">
      <formula>20</formula>
    </cfRule>
    <cfRule type="cellIs" dxfId="16" priority="11" operator="between">
      <formula>0</formula>
      <formula>20</formula>
    </cfRule>
    <cfRule type="cellIs" dxfId="15" priority="12" operator="lessThan">
      <formula>0</formula>
    </cfRule>
  </conditionalFormatting>
  <conditionalFormatting sqref="R12">
    <cfRule type="cellIs" dxfId="14" priority="7" operator="greaterThan">
      <formula>20</formula>
    </cfRule>
    <cfRule type="cellIs" dxfId="13" priority="8" operator="between">
      <formula>0</formula>
      <formula>20</formula>
    </cfRule>
    <cfRule type="cellIs" dxfId="12" priority="9" operator="lessThan">
      <formula>0</formula>
    </cfRule>
  </conditionalFormatting>
  <conditionalFormatting sqref="R14">
    <cfRule type="cellIs" dxfId="11" priority="4" operator="greaterThan">
      <formula>20</formula>
    </cfRule>
    <cfRule type="cellIs" dxfId="10" priority="5" operator="between">
      <formula>0</formula>
      <formula>20</formula>
    </cfRule>
    <cfRule type="cellIs" dxfId="9" priority="6" operator="lessThan">
      <formula>0</formula>
    </cfRule>
  </conditionalFormatting>
  <conditionalFormatting sqref="R16">
    <cfRule type="cellIs" dxfId="8" priority="1" operator="greaterThan">
      <formula>20</formula>
    </cfRule>
    <cfRule type="cellIs" dxfId="7" priority="2" operator="between">
      <formula>0</formula>
      <formula>20</formula>
    </cfRule>
    <cfRule type="cellIs" dxfId="6" priority="3" operator="lessThan">
      <formula>0</formula>
    </cfRule>
  </conditionalFormatting>
  <pageMargins left="0.51181102362204722" right="0.51181102362204722" top="0.74803149606299213" bottom="0.74803149606299213" header="0.31496062992125984" footer="0.31496062992125984"/>
  <pageSetup paperSize="9" scale="62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Button 1">
              <controlPr defaultSize="0" print="0" autoFill="0" autoPict="0" macro="[0]!Macro2">
                <anchor moveWithCells="1" sizeWithCells="1">
                  <from>
                    <xdr:col>9</xdr:col>
                    <xdr:colOff>38100</xdr:colOff>
                    <xdr:row>2</xdr:row>
                    <xdr:rowOff>165100</xdr:rowOff>
                  </from>
                  <to>
                    <xdr:col>12</xdr:col>
                    <xdr:colOff>374650</xdr:colOff>
                    <xdr:row>5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A35EE-97C9-46EB-ADC6-82B6437DB63C}">
  <sheetPr codeName="Hoja4">
    <tabColor theme="7" tint="0.59999389629810485"/>
  </sheetPr>
  <dimension ref="A1:AS58"/>
  <sheetViews>
    <sheetView showGridLines="0" topLeftCell="P1" zoomScale="80" zoomScaleNormal="80" workbookViewId="0">
      <selection activeCell="P28" sqref="P28"/>
    </sheetView>
  </sheetViews>
  <sheetFormatPr baseColWidth="10" defaultRowHeight="14.5" outlineLevelRow="1" outlineLevelCol="1" x14ac:dyDescent="0.35"/>
  <cols>
    <col min="1" max="1" width="25.54296875" bestFit="1" customWidth="1"/>
    <col min="2" max="13" width="10.90625" customWidth="1" outlineLevel="1"/>
    <col min="15" max="15" width="3.36328125" customWidth="1"/>
    <col min="16" max="16" width="25.54296875" bestFit="1" customWidth="1"/>
    <col min="30" max="30" width="2.36328125" customWidth="1"/>
    <col min="31" max="31" width="25.54296875" bestFit="1" customWidth="1"/>
  </cols>
  <sheetData>
    <row r="1" spans="1:45" x14ac:dyDescent="0.35">
      <c r="B1" s="13">
        <v>1</v>
      </c>
      <c r="C1" s="13">
        <v>1</v>
      </c>
      <c r="D1" s="13">
        <v>1</v>
      </c>
      <c r="E1" s="13">
        <v>1</v>
      </c>
      <c r="F1" s="13">
        <v>1</v>
      </c>
      <c r="G1" s="13">
        <v>1</v>
      </c>
      <c r="H1" s="13">
        <v>1</v>
      </c>
      <c r="I1" s="13">
        <v>1</v>
      </c>
      <c r="J1" s="13">
        <v>1</v>
      </c>
      <c r="K1" s="13">
        <v>1</v>
      </c>
      <c r="L1" s="13">
        <v>1</v>
      </c>
      <c r="M1" s="13">
        <v>1</v>
      </c>
      <c r="N1" s="14"/>
      <c r="Q1" s="13">
        <f>IF('Análisis Datos'!$G$9="Enero",1,IF('Análisis Datos'!$G$9="Febrero",1,IF('Análisis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Datos'!$G$9="Diciembre",1,0))))))))))))</f>
        <v>1</v>
      </c>
      <c r="R1" s="13">
        <f>IF('Análisis Datos'!$G$9="Febrero",1,IF('Análisis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Datos'!$G$9="Diciembre",1,0)))))))))))</f>
        <v>1</v>
      </c>
      <c r="S1" s="13">
        <f>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</f>
        <v>1</v>
      </c>
      <c r="T1" s="13">
        <f>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</f>
        <v>0</v>
      </c>
      <c r="U1" s="13">
        <f>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</f>
        <v>0</v>
      </c>
      <c r="V1" s="13">
        <f>IF('Análisis Datos'!$G$9="Junio",1,IF('Análisis Datos'!$G$9="Julio",1,IF('Análisis Datos'!$G$9="Agosto",1,IF('Análisis Datos'!$G$9="Septiembre",1,IF('Análisis Datos'!$G$9="Octubre",1,IF('Análisis Datos'!$G$9="Noviembre",1,IF('Análisis Datos'!$G$9="Diciembre",1,0)))))))</f>
        <v>0</v>
      </c>
      <c r="W1" s="13">
        <f>IF('Análisis Datos'!$G$9="Julio",1,IF('Análisis Datos'!$G$9="Agosto",1,IF('Análisis Datos'!$G$9="Septiembre",1,IF('Análisis Datos'!$G$9="Octubre",1,IF('Análisis Datos'!$G$9="Noviembre",1,IF('Análisis Datos'!$G$9="Diciembre",1,0))))))</f>
        <v>0</v>
      </c>
      <c r="X1" s="13">
        <f>IF('Análisis Datos'!$G$9="Agosto",1,IF('Análisis Datos'!$G$9="Septiembre",1,IF('Análisis Datos'!$G$9="Octubre",1,IF('Análisis Datos'!$G$9="Noviembre",1,IF('Análisis Datos'!$G$9="Diciembre",1,0)))))</f>
        <v>0</v>
      </c>
      <c r="Y1" s="13">
        <f>IF('Análisis Datos'!$G$9="Septiembre",1,IF('Análisis Datos'!$G$9="Octubre",1,IF('Análisis Datos'!$G$9="Noviembre",1,IF('Análisis Datos'!$G$9="Diciembre",1,0))))</f>
        <v>0</v>
      </c>
      <c r="Z1" s="13">
        <f>IF('Análisis Datos'!$G$9="Octubre",1,IF('Análisis Datos'!$G$9="Noviembre",1,IF('Análisis Datos'!$G$9="Diciembre",1,0)))</f>
        <v>0</v>
      </c>
      <c r="AA1" s="13">
        <f>IF('Análisis Datos'!$G$9="Noviembre",1,IF('Análisis Datos'!$G$9="Diciembre",1,0))</f>
        <v>0</v>
      </c>
      <c r="AB1" s="13">
        <f>IF('Análisis Datos'!$G$9="Noviembre",1,IF('Análisis Datos'!$G$9="Diciembre",1,0))</f>
        <v>0</v>
      </c>
      <c r="AC1" s="14"/>
    </row>
    <row r="2" spans="1:45" x14ac:dyDescent="0.35">
      <c r="A2" s="62">
        <v>2018</v>
      </c>
      <c r="B2" s="62" t="s">
        <v>36</v>
      </c>
      <c r="C2" s="62" t="s">
        <v>37</v>
      </c>
      <c r="D2" s="62" t="s">
        <v>38</v>
      </c>
      <c r="E2" s="62" t="s">
        <v>39</v>
      </c>
      <c r="F2" s="62" t="s">
        <v>40</v>
      </c>
      <c r="G2" s="62" t="s">
        <v>41</v>
      </c>
      <c r="H2" s="62" t="s">
        <v>42</v>
      </c>
      <c r="I2" s="62" t="s">
        <v>43</v>
      </c>
      <c r="J2" s="62" t="s">
        <v>44</v>
      </c>
      <c r="K2" s="62" t="s">
        <v>45</v>
      </c>
      <c r="L2" s="62" t="s">
        <v>46</v>
      </c>
      <c r="M2" s="62" t="s">
        <v>47</v>
      </c>
      <c r="N2" s="62" t="s">
        <v>5</v>
      </c>
      <c r="P2" s="15">
        <v>2019</v>
      </c>
      <c r="Q2" s="15" t="s">
        <v>36</v>
      </c>
      <c r="R2" s="15" t="s">
        <v>37</v>
      </c>
      <c r="S2" s="15" t="s">
        <v>38</v>
      </c>
      <c r="T2" s="15" t="s">
        <v>39</v>
      </c>
      <c r="U2" s="15" t="s">
        <v>40</v>
      </c>
      <c r="V2" s="15" t="s">
        <v>41</v>
      </c>
      <c r="W2" s="15" t="s">
        <v>42</v>
      </c>
      <c r="X2" s="15" t="s">
        <v>43</v>
      </c>
      <c r="Y2" s="15" t="s">
        <v>44</v>
      </c>
      <c r="Z2" s="15" t="s">
        <v>45</v>
      </c>
      <c r="AA2" s="15" t="s">
        <v>46</v>
      </c>
      <c r="AB2" s="15" t="s">
        <v>47</v>
      </c>
      <c r="AC2" s="15" t="s">
        <v>5</v>
      </c>
      <c r="AE2" s="73" t="s">
        <v>108</v>
      </c>
      <c r="AF2" s="73" t="s">
        <v>36</v>
      </c>
      <c r="AG2" s="73" t="s">
        <v>37</v>
      </c>
      <c r="AH2" s="73" t="s">
        <v>38</v>
      </c>
      <c r="AI2" s="73" t="s">
        <v>39</v>
      </c>
      <c r="AJ2" s="73" t="s">
        <v>40</v>
      </c>
      <c r="AK2" s="73" t="s">
        <v>41</v>
      </c>
      <c r="AL2" s="73" t="s">
        <v>42</v>
      </c>
      <c r="AM2" s="73" t="s">
        <v>43</v>
      </c>
      <c r="AN2" s="73" t="s">
        <v>44</v>
      </c>
      <c r="AO2" s="73" t="s">
        <v>45</v>
      </c>
      <c r="AP2" s="73" t="s">
        <v>46</v>
      </c>
      <c r="AQ2" s="73" t="s">
        <v>47</v>
      </c>
      <c r="AR2" s="73" t="s">
        <v>5</v>
      </c>
    </row>
    <row r="3" spans="1:45" x14ac:dyDescent="0.35">
      <c r="A3" s="63" t="s">
        <v>61</v>
      </c>
      <c r="B3" s="64">
        <v>32579.17</v>
      </c>
      <c r="C3" s="64">
        <v>29189.389999999996</v>
      </c>
      <c r="D3" s="64">
        <v>47690.289999999994</v>
      </c>
      <c r="E3" s="64">
        <v>47464.07</v>
      </c>
      <c r="F3" s="64">
        <v>32929.94</v>
      </c>
      <c r="G3" s="64">
        <v>24244.12</v>
      </c>
      <c r="H3" s="64">
        <v>42547.55</v>
      </c>
      <c r="I3" s="64">
        <v>12974.86</v>
      </c>
      <c r="J3" s="64">
        <v>22140.6</v>
      </c>
      <c r="K3" s="64">
        <v>18703.25</v>
      </c>
      <c r="L3" s="64">
        <v>27978.100000000002</v>
      </c>
      <c r="M3" s="64">
        <v>37262.620000000003</v>
      </c>
      <c r="N3" s="65">
        <v>375703.9599999999</v>
      </c>
      <c r="P3" s="24" t="s">
        <v>61</v>
      </c>
      <c r="Q3" s="32">
        <f>Q4+Q7</f>
        <v>59177.493140495877</v>
      </c>
      <c r="R3" s="32">
        <f t="shared" ref="R3:AB3" si="0">R4+R7</f>
        <v>47101.746942148769</v>
      </c>
      <c r="S3" s="32">
        <f t="shared" si="0"/>
        <v>49830.64900826446</v>
      </c>
      <c r="T3" s="32">
        <f t="shared" si="0"/>
        <v>0</v>
      </c>
      <c r="U3" s="32">
        <f t="shared" si="0"/>
        <v>0</v>
      </c>
      <c r="V3" s="32">
        <f t="shared" si="0"/>
        <v>0</v>
      </c>
      <c r="W3" s="32">
        <f t="shared" si="0"/>
        <v>0</v>
      </c>
      <c r="X3" s="32">
        <f t="shared" si="0"/>
        <v>0</v>
      </c>
      <c r="Y3" s="32">
        <f t="shared" si="0"/>
        <v>0</v>
      </c>
      <c r="Z3" s="32">
        <f t="shared" si="0"/>
        <v>0</v>
      </c>
      <c r="AA3" s="32">
        <f t="shared" si="0"/>
        <v>0</v>
      </c>
      <c r="AB3" s="32">
        <f t="shared" si="0"/>
        <v>0</v>
      </c>
      <c r="AC3" s="33">
        <f t="shared" ref="AC3:AC9" si="1">SUM(Q3:AB3)</f>
        <v>156109.8890909091</v>
      </c>
      <c r="AE3" s="74" t="s">
        <v>61</v>
      </c>
      <c r="AF3" s="75">
        <v>53818</v>
      </c>
      <c r="AG3" s="75">
        <v>53818</v>
      </c>
      <c r="AH3" s="75">
        <v>53818</v>
      </c>
      <c r="AI3" s="75">
        <v>53818</v>
      </c>
      <c r="AJ3" s="75">
        <v>53818</v>
      </c>
      <c r="AK3" s="75">
        <v>53818</v>
      </c>
      <c r="AL3" s="75">
        <v>53818</v>
      </c>
      <c r="AM3" s="75">
        <v>8000</v>
      </c>
      <c r="AN3" s="75">
        <v>53818</v>
      </c>
      <c r="AO3" s="75">
        <v>53818</v>
      </c>
      <c r="AP3" s="75">
        <v>53818</v>
      </c>
      <c r="AQ3" s="75">
        <v>53818</v>
      </c>
      <c r="AR3" s="76">
        <f t="shared" ref="AR3:AR9" si="2">SUM(AF3:AQ3)</f>
        <v>599998</v>
      </c>
      <c r="AS3" s="84"/>
    </row>
    <row r="4" spans="1:45" x14ac:dyDescent="0.35">
      <c r="A4" s="34" t="s">
        <v>69</v>
      </c>
      <c r="B4" s="35">
        <v>25020.699999999997</v>
      </c>
      <c r="C4" s="35">
        <v>25439.389999999996</v>
      </c>
      <c r="D4" s="35">
        <v>37558.479999999996</v>
      </c>
      <c r="E4" s="35">
        <v>44713.5</v>
      </c>
      <c r="F4" s="35">
        <v>28456.09</v>
      </c>
      <c r="G4" s="35">
        <v>17300.64</v>
      </c>
      <c r="H4" s="35">
        <v>31942.55</v>
      </c>
      <c r="I4" s="35">
        <v>10975.36</v>
      </c>
      <c r="J4" s="35">
        <v>17111.66</v>
      </c>
      <c r="K4" s="35">
        <v>11846.28</v>
      </c>
      <c r="L4" s="35">
        <v>25168.100000000002</v>
      </c>
      <c r="M4" s="35">
        <v>36172.620000000003</v>
      </c>
      <c r="N4" s="35">
        <v>311705.36999999994</v>
      </c>
      <c r="P4" s="34" t="s">
        <v>69</v>
      </c>
      <c r="Q4" s="35">
        <f>SUMIFS(Facturas!$D$2:$D$3000,Facturas!$I$2:$I$3000,'Cta Resultados'!Q2)</f>
        <v>22885.27</v>
      </c>
      <c r="R4" s="35">
        <f>SUMIFS(Facturas!$D$2:$D$3000,Facturas!$I$2:$I$3000,'Cta Resultados'!R2)</f>
        <v>43027.780000000006</v>
      </c>
      <c r="S4" s="35">
        <f>SUMIFS(Facturas!$D$2:$D$3000,Facturas!$I$2:$I$3000,'Cta Resultados'!S2)</f>
        <v>35733.93</v>
      </c>
      <c r="T4" s="35">
        <f>SUMIFS(Facturas!$D$2:$D$3000,Facturas!$I$2:$I$3000,'Cta Resultados'!T2)</f>
        <v>0</v>
      </c>
      <c r="U4" s="35">
        <f>SUMIFS(Facturas!$D$2:$D$3000,Facturas!$I$2:$I$3000,'Cta Resultados'!U2)</f>
        <v>0</v>
      </c>
      <c r="V4" s="35">
        <f>SUMIFS(Facturas!$D$2:$D$3000,Facturas!$I$2:$I$3000,'Cta Resultados'!V2)</f>
        <v>0</v>
      </c>
      <c r="W4" s="35">
        <f>SUMIFS(Facturas!$D$2:$D$3000,Facturas!$I$2:$I$3000,'Cta Resultados'!W2)</f>
        <v>0</v>
      </c>
      <c r="X4" s="35">
        <f>SUMIFS(Facturas!$D$2:$D$3000,Facturas!$I$2:$I$3000,'Cta Resultados'!X2)</f>
        <v>0</v>
      </c>
      <c r="Y4" s="35">
        <f>SUMIFS(Facturas!$D$2:$D$3000,Facturas!$I$2:$I$3000,'Cta Resultados'!Y2)</f>
        <v>0</v>
      </c>
      <c r="Z4" s="35">
        <f>SUMIFS(Facturas!$D$2:$D$3000,Facturas!$I$2:$I$3000,'Cta Resultados'!Z2)</f>
        <v>0</v>
      </c>
      <c r="AA4" s="35">
        <f>SUMIFS(Facturas!$D$2:$D$3000,Facturas!$I$2:$I$3000,'Cta Resultados'!AA2)</f>
        <v>0</v>
      </c>
      <c r="AB4" s="35">
        <f>SUMIFS(Facturas!$D$2:$D$3000,Facturas!$I$2:$I$3000,'Cta Resultados'!AB2)</f>
        <v>0</v>
      </c>
      <c r="AC4" s="35">
        <f t="shared" si="1"/>
        <v>101646.98000000001</v>
      </c>
      <c r="AE4" s="34" t="s">
        <v>69</v>
      </c>
      <c r="AF4" s="35">
        <f>SUM(AF6+AF5)</f>
        <v>0</v>
      </c>
      <c r="AG4" s="35">
        <f t="shared" ref="AG4:AQ4" si="3">SUM(AG6+AG5)</f>
        <v>0</v>
      </c>
      <c r="AH4" s="35">
        <f t="shared" si="3"/>
        <v>0</v>
      </c>
      <c r="AI4" s="35">
        <f t="shared" si="3"/>
        <v>0</v>
      </c>
      <c r="AJ4" s="35">
        <f t="shared" si="3"/>
        <v>0</v>
      </c>
      <c r="AK4" s="35">
        <f t="shared" si="3"/>
        <v>0</v>
      </c>
      <c r="AL4" s="35">
        <f t="shared" si="3"/>
        <v>0</v>
      </c>
      <c r="AM4" s="35">
        <f t="shared" si="3"/>
        <v>0</v>
      </c>
      <c r="AN4" s="35">
        <f t="shared" si="3"/>
        <v>0</v>
      </c>
      <c r="AO4" s="35">
        <f t="shared" si="3"/>
        <v>0</v>
      </c>
      <c r="AP4" s="35">
        <f t="shared" si="3"/>
        <v>0</v>
      </c>
      <c r="AQ4" s="35">
        <f t="shared" si="3"/>
        <v>0</v>
      </c>
      <c r="AR4" s="35">
        <f t="shared" si="2"/>
        <v>0</v>
      </c>
    </row>
    <row r="5" spans="1:45" hidden="1" outlineLevel="1" x14ac:dyDescent="0.35">
      <c r="A5" s="58" t="s">
        <v>106</v>
      </c>
      <c r="B5" s="59">
        <v>5445.26</v>
      </c>
      <c r="C5" s="59">
        <v>3397.93</v>
      </c>
      <c r="D5" s="59">
        <v>9934.0000000000018</v>
      </c>
      <c r="E5" s="59">
        <v>23019.949999999997</v>
      </c>
      <c r="F5" s="59">
        <v>5330.58</v>
      </c>
      <c r="G5" s="59">
        <v>4000</v>
      </c>
      <c r="H5" s="59">
        <v>19562.810000000001</v>
      </c>
      <c r="I5" s="59">
        <v>1300</v>
      </c>
      <c r="J5" s="59">
        <v>4500</v>
      </c>
      <c r="K5" s="59">
        <v>1300</v>
      </c>
      <c r="L5" s="59">
        <v>2782.65</v>
      </c>
      <c r="M5" s="59">
        <v>13820.72</v>
      </c>
      <c r="N5" s="59">
        <v>94393.9</v>
      </c>
      <c r="P5" s="58" t="s">
        <v>106</v>
      </c>
      <c r="Q5" s="59">
        <f>SUMIFS(Facturas!$D:$D,Facturas!$H:$H,"A",Facturas!$I:$I,'Cta Resultados'!Q2)</f>
        <v>4644.63</v>
      </c>
      <c r="R5" s="59">
        <f>SUMIFS(Facturas!$D:$D,Facturas!$H:$H,"A",Facturas!$I:$I,'Cta Resultados'!R2)</f>
        <v>26385.17</v>
      </c>
      <c r="S5" s="59">
        <f>SUMIFS(Facturas!$D:$D,Facturas!$H:$H,"A",Facturas!$I:$I,'Cta Resultados'!S2)</f>
        <v>19306.960000000003</v>
      </c>
      <c r="T5" s="59">
        <f>SUMIFS(Facturas!$D:$D,Facturas!$H:$H,"A",Facturas!$I:$I,'Cta Resultados'!T2)</f>
        <v>0</v>
      </c>
      <c r="U5" s="59">
        <f>SUMIFS(Facturas!$D:$D,Facturas!$H:$H,"A",Facturas!$I:$I,'Cta Resultados'!U2)</f>
        <v>0</v>
      </c>
      <c r="V5" s="59">
        <f>SUMIFS(Facturas!$D:$D,Facturas!$H:$H,"A",Facturas!$I:$I,'Cta Resultados'!V2)</f>
        <v>0</v>
      </c>
      <c r="W5" s="59">
        <f>SUMIFS(Facturas!$D:$D,Facturas!$H:$H,"A",Facturas!$I:$I,'Cta Resultados'!W2)</f>
        <v>0</v>
      </c>
      <c r="X5" s="59">
        <f>SUMIFS(Facturas!$D:$D,Facturas!$H:$H,"A",Facturas!$I:$I,'Cta Resultados'!X2)</f>
        <v>0</v>
      </c>
      <c r="Y5" s="59">
        <f>SUMIFS(Facturas!$D:$D,Facturas!$H:$H,"A",Facturas!$I:$I,'Cta Resultados'!Y2)</f>
        <v>0</v>
      </c>
      <c r="Z5" s="59">
        <f>SUMIFS(Facturas!$D:$D,Facturas!$H:$H,"A",Facturas!$I:$I,'Cta Resultados'!Z2)</f>
        <v>0</v>
      </c>
      <c r="AA5" s="59">
        <f>SUMIFS(Facturas!$D:$D,Facturas!$H:$H,"A",Facturas!$I:$I,'Cta Resultados'!AA2)</f>
        <v>0</v>
      </c>
      <c r="AB5" s="59">
        <f>SUMIFS(Facturas!$D:$D,Facturas!$H:$H,"A",Facturas!$I:$I,'Cta Resultados'!AB2)</f>
        <v>0</v>
      </c>
      <c r="AC5" s="59">
        <f t="shared" si="1"/>
        <v>50336.76</v>
      </c>
      <c r="AE5" s="58" t="s">
        <v>106</v>
      </c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>
        <f t="shared" si="2"/>
        <v>0</v>
      </c>
      <c r="AS5" s="97" t="s">
        <v>113</v>
      </c>
    </row>
    <row r="6" spans="1:45" hidden="1" outlineLevel="1" x14ac:dyDescent="0.35">
      <c r="A6" s="58" t="s">
        <v>107</v>
      </c>
      <c r="B6" s="59">
        <v>19575.439999999999</v>
      </c>
      <c r="C6" s="59">
        <v>22041.459999999995</v>
      </c>
      <c r="D6" s="59">
        <v>27624.48</v>
      </c>
      <c r="E6" s="59">
        <v>21693.550000000003</v>
      </c>
      <c r="F6" s="59">
        <v>23125.51</v>
      </c>
      <c r="G6" s="59">
        <v>13300.64</v>
      </c>
      <c r="H6" s="59">
        <v>12379.74</v>
      </c>
      <c r="I6" s="59">
        <v>9675.36</v>
      </c>
      <c r="J6" s="59">
        <v>12611.66</v>
      </c>
      <c r="K6" s="59">
        <v>10546.28</v>
      </c>
      <c r="L6" s="59">
        <v>22385.45</v>
      </c>
      <c r="M6" s="59">
        <v>22351.899999999998</v>
      </c>
      <c r="N6" s="59">
        <v>217311.47</v>
      </c>
      <c r="P6" s="58" t="s">
        <v>107</v>
      </c>
      <c r="Q6" s="59">
        <f>SUMIFS(Facturas!$D:$D,Facturas!$H:$H,"M",Facturas!$I:$I,'Cta Resultados'!Q2)</f>
        <v>18240.64</v>
      </c>
      <c r="R6" s="59">
        <f>SUMIFS(Facturas!$D:$D,Facturas!$H:$H,"M",Facturas!$I:$I,'Cta Resultados'!R2)</f>
        <v>16642.61</v>
      </c>
      <c r="S6" s="59">
        <f>SUMIFS(Facturas!$D:$D,Facturas!$H:$H,"M",Facturas!$I:$I,'Cta Resultados'!S2)</f>
        <v>16426.97</v>
      </c>
      <c r="T6" s="59">
        <f>SUMIFS(Facturas!$D:$D,Facturas!$H:$H,"M",Facturas!$I:$I,'Cta Resultados'!T2)</f>
        <v>0</v>
      </c>
      <c r="U6" s="59">
        <f>SUMIFS(Facturas!$D:$D,Facturas!$H:$H,"M",Facturas!$I:$I,'Cta Resultados'!U2)</f>
        <v>0</v>
      </c>
      <c r="V6" s="59">
        <f>SUMIFS(Facturas!$D:$D,Facturas!$H:$H,"M",Facturas!$I:$I,'Cta Resultados'!V2)</f>
        <v>0</v>
      </c>
      <c r="W6" s="59">
        <f>SUMIFS(Facturas!$D:$D,Facturas!$H:$H,"M",Facturas!$I:$I,'Cta Resultados'!W2)</f>
        <v>0</v>
      </c>
      <c r="X6" s="59">
        <f>SUMIFS(Facturas!$D:$D,Facturas!$H:$H,"M",Facturas!$I:$I,'Cta Resultados'!X2)</f>
        <v>0</v>
      </c>
      <c r="Y6" s="59">
        <f>SUMIFS(Facturas!$D:$D,Facturas!$H:$H,"M",Facturas!$I:$I,'Cta Resultados'!Y2)</f>
        <v>0</v>
      </c>
      <c r="Z6" s="59">
        <f>SUMIFS(Facturas!$D:$D,Facturas!$H:$H,"M",Facturas!$I:$I,'Cta Resultados'!Z2)</f>
        <v>0</v>
      </c>
      <c r="AA6" s="59">
        <f>SUMIFS(Facturas!$D:$D,Facturas!$H:$H,"M",Facturas!$I:$I,'Cta Resultados'!AA2)</f>
        <v>0</v>
      </c>
      <c r="AB6" s="59">
        <f>SUMIFS(Facturas!$D:$D,Facturas!$H:$H,"M",Facturas!$I:$I,'Cta Resultados'!AB2)</f>
        <v>0</v>
      </c>
      <c r="AC6" s="59">
        <f t="shared" si="1"/>
        <v>51310.22</v>
      </c>
      <c r="AE6" s="58" t="s">
        <v>107</v>
      </c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>
        <f t="shared" si="2"/>
        <v>0</v>
      </c>
      <c r="AS6" s="97" t="s">
        <v>113</v>
      </c>
    </row>
    <row r="7" spans="1:45" collapsed="1" x14ac:dyDescent="0.35">
      <c r="A7" s="34" t="s">
        <v>70</v>
      </c>
      <c r="B7" s="35">
        <v>7558.4699999999993</v>
      </c>
      <c r="C7" s="35">
        <v>3750</v>
      </c>
      <c r="D7" s="35">
        <v>10131.809999999998</v>
      </c>
      <c r="E7" s="35">
        <v>2750.57</v>
      </c>
      <c r="F7" s="35">
        <v>4473.8500000000004</v>
      </c>
      <c r="G7" s="35">
        <v>6943.48</v>
      </c>
      <c r="H7" s="35">
        <v>10605</v>
      </c>
      <c r="I7" s="35">
        <v>1999.5</v>
      </c>
      <c r="J7" s="35">
        <v>5028.9400000000005</v>
      </c>
      <c r="K7" s="35">
        <v>6856.9699999999993</v>
      </c>
      <c r="L7" s="35">
        <v>2810</v>
      </c>
      <c r="M7" s="35">
        <v>1090</v>
      </c>
      <c r="N7" s="35">
        <v>63998.59</v>
      </c>
      <c r="P7" s="34" t="s">
        <v>70</v>
      </c>
      <c r="Q7" s="35">
        <f>Q8+Q9</f>
        <v>36292.223140495873</v>
      </c>
      <c r="R7" s="35">
        <f t="shared" ref="R7:S7" si="4">R8+R9</f>
        <v>4073.9669421487606</v>
      </c>
      <c r="S7" s="35">
        <f t="shared" si="4"/>
        <v>14096.719008264463</v>
      </c>
      <c r="T7" s="35">
        <f>Proformas!M7</f>
        <v>0</v>
      </c>
      <c r="U7" s="35">
        <f>Proformas!N7</f>
        <v>0</v>
      </c>
      <c r="V7" s="35">
        <f>Proformas!O7</f>
        <v>0</v>
      </c>
      <c r="W7" s="35">
        <f>Proformas!P7</f>
        <v>0</v>
      </c>
      <c r="X7" s="35">
        <f>Proformas!Q7</f>
        <v>0</v>
      </c>
      <c r="Y7" s="35">
        <f>Proformas!R7</f>
        <v>0</v>
      </c>
      <c r="Z7" s="35">
        <f>Proformas!S7</f>
        <v>0</v>
      </c>
      <c r="AA7" s="35">
        <f>Proformas!T7</f>
        <v>0</v>
      </c>
      <c r="AB7" s="35">
        <f>Proformas!U7</f>
        <v>0</v>
      </c>
      <c r="AC7" s="35">
        <f t="shared" si="1"/>
        <v>54462.909090909103</v>
      </c>
      <c r="AE7" s="34" t="s">
        <v>70</v>
      </c>
      <c r="AF7" s="35">
        <f>SUM(AF9+AF8)</f>
        <v>0</v>
      </c>
      <c r="AG7" s="35">
        <f t="shared" ref="AG7" si="5">SUM(AG9+AG8)</f>
        <v>0</v>
      </c>
      <c r="AH7" s="35">
        <f t="shared" ref="AH7" si="6">SUM(AH9+AH8)</f>
        <v>0</v>
      </c>
      <c r="AI7" s="35">
        <f t="shared" ref="AI7" si="7">SUM(AI9+AI8)</f>
        <v>0</v>
      </c>
      <c r="AJ7" s="35">
        <f t="shared" ref="AJ7" si="8">SUM(AJ9+AJ8)</f>
        <v>0</v>
      </c>
      <c r="AK7" s="35">
        <f t="shared" ref="AK7" si="9">SUM(AK9+AK8)</f>
        <v>0</v>
      </c>
      <c r="AL7" s="35">
        <f t="shared" ref="AL7" si="10">SUM(AL9+AL8)</f>
        <v>0</v>
      </c>
      <c r="AM7" s="35">
        <f t="shared" ref="AM7" si="11">SUM(AM9+AM8)</f>
        <v>0</v>
      </c>
      <c r="AN7" s="35">
        <f t="shared" ref="AN7" si="12">SUM(AN9+AN8)</f>
        <v>0</v>
      </c>
      <c r="AO7" s="35">
        <f t="shared" ref="AO7" si="13">SUM(AO9+AO8)</f>
        <v>0</v>
      </c>
      <c r="AP7" s="35">
        <f t="shared" ref="AP7" si="14">SUM(AP9+AP8)</f>
        <v>0</v>
      </c>
      <c r="AQ7" s="35">
        <f t="shared" ref="AQ7" si="15">SUM(AQ9+AQ8)</f>
        <v>0</v>
      </c>
      <c r="AR7" s="35">
        <f t="shared" si="2"/>
        <v>0</v>
      </c>
    </row>
    <row r="8" spans="1:45" hidden="1" outlineLevel="1" x14ac:dyDescent="0.35">
      <c r="A8" s="58" t="s">
        <v>106</v>
      </c>
      <c r="B8" s="59">
        <v>6241.03</v>
      </c>
      <c r="C8" s="59">
        <v>915</v>
      </c>
      <c r="D8" s="59">
        <v>1534.71</v>
      </c>
      <c r="E8" s="59">
        <v>0</v>
      </c>
      <c r="F8" s="59">
        <v>2336.21</v>
      </c>
      <c r="G8" s="59">
        <v>1900</v>
      </c>
      <c r="H8" s="59">
        <v>4550</v>
      </c>
      <c r="I8" s="59">
        <v>250</v>
      </c>
      <c r="J8" s="59">
        <v>2135</v>
      </c>
      <c r="K8" s="59">
        <v>3550</v>
      </c>
      <c r="L8" s="59">
        <v>500</v>
      </c>
      <c r="M8" s="59">
        <v>250</v>
      </c>
      <c r="N8" s="59">
        <v>24161.95</v>
      </c>
      <c r="P8" s="58" t="s">
        <v>106</v>
      </c>
      <c r="Q8" s="59">
        <f>SUMIFS(Proformas!$D:$D,Proformas!$A:$A,"A",Proformas!$B:$B,'Cta Resultados'!Q2)</f>
        <v>-650</v>
      </c>
      <c r="R8" s="59">
        <f>SUMIFS(Proformas!$D:$D,Proformas!$A:$A,"A",Proformas!$B:$B,'Cta Resultados'!R2)</f>
        <v>0</v>
      </c>
      <c r="S8" s="59">
        <f>SUMIFS(Proformas!$D:$D,Proformas!$A:$A,"A",Proformas!$B:$B,'Cta Resultados'!S2)</f>
        <v>7653</v>
      </c>
      <c r="T8" s="59">
        <f>SUMIFS(Proformas!$D:$D,Proformas!$A:$A,"A",Proformas!$B:$B,'Cta Resultados'!T2)</f>
        <v>0</v>
      </c>
      <c r="U8" s="59">
        <f>SUMIFS(Proformas!$D:$D,Proformas!$A:$A,"A",Proformas!$B:$B,'Cta Resultados'!U2)</f>
        <v>0</v>
      </c>
      <c r="V8" s="59">
        <f>SUMIFS(Proformas!$D:$D,Proformas!$A:$A,"A",Proformas!$B:$B,'Cta Resultados'!V2)</f>
        <v>0</v>
      </c>
      <c r="W8" s="59">
        <f>SUMIFS(Proformas!$D:$D,Proformas!$A:$A,"A",Proformas!$B:$B,'Cta Resultados'!W2)</f>
        <v>0</v>
      </c>
      <c r="X8" s="59">
        <f>SUMIFS(Proformas!$D:$D,Proformas!$A:$A,"A",Proformas!$B:$B,'Cta Resultados'!X2)</f>
        <v>0</v>
      </c>
      <c r="Y8" s="59">
        <f>SUMIFS(Proformas!$D:$D,Proformas!$A:$A,"A",Proformas!$B:$B,'Cta Resultados'!Y2)</f>
        <v>0</v>
      </c>
      <c r="Z8" s="59">
        <f>SUMIFS(Proformas!$D:$D,Proformas!$A:$A,"A",Proformas!$B:$B,'Cta Resultados'!Z2)</f>
        <v>0</v>
      </c>
      <c r="AA8" s="59">
        <f>SUMIFS(Proformas!$D:$D,Proformas!$A:$A,"A",Proformas!$B:$B,'Cta Resultados'!AA2)</f>
        <v>0</v>
      </c>
      <c r="AB8" s="59">
        <f>SUMIFS(Proformas!$D:$D,Proformas!$A:$A,"A",Proformas!$B:$B,'Cta Resultados'!AB2)</f>
        <v>0</v>
      </c>
      <c r="AC8" s="59">
        <f t="shared" si="1"/>
        <v>7003</v>
      </c>
      <c r="AE8" s="58" t="s">
        <v>106</v>
      </c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>
        <f t="shared" si="2"/>
        <v>0</v>
      </c>
      <c r="AS8" s="97" t="s">
        <v>113</v>
      </c>
    </row>
    <row r="9" spans="1:45" hidden="1" outlineLevel="1" x14ac:dyDescent="0.35">
      <c r="A9" s="58" t="s">
        <v>107</v>
      </c>
      <c r="B9" s="59">
        <v>1317.44</v>
      </c>
      <c r="C9" s="59">
        <v>2835</v>
      </c>
      <c r="D9" s="59">
        <v>8597.0999999999985</v>
      </c>
      <c r="E9" s="59">
        <v>2750.57</v>
      </c>
      <c r="F9" s="59">
        <v>2137.6400000000003</v>
      </c>
      <c r="G9" s="59">
        <v>5043.4799999999996</v>
      </c>
      <c r="H9" s="59">
        <v>6055</v>
      </c>
      <c r="I9" s="59">
        <v>1749.5</v>
      </c>
      <c r="J9" s="59">
        <v>2893.94</v>
      </c>
      <c r="K9" s="59">
        <v>3306.97</v>
      </c>
      <c r="L9" s="59">
        <v>2310</v>
      </c>
      <c r="M9" s="59">
        <v>840</v>
      </c>
      <c r="N9" s="59">
        <v>39836.639999999999</v>
      </c>
      <c r="P9" s="58" t="s">
        <v>107</v>
      </c>
      <c r="Q9" s="59">
        <f>SUMIFS(Proformas!$D:$D,Proformas!$A:$A,"M",Proformas!$B:$B,'Cta Resultados'!Q2)</f>
        <v>36942.223140495873</v>
      </c>
      <c r="R9" s="59">
        <f>SUMIFS(Proformas!$D:$D,Proformas!$A:$A,"M",Proformas!$B:$B,'Cta Resultados'!R2)</f>
        <v>4073.9669421487606</v>
      </c>
      <c r="S9" s="59">
        <f>SUMIFS(Proformas!$D:$D,Proformas!$A:$A,"M",Proformas!$B:$B,'Cta Resultados'!S2)</f>
        <v>6443.7190082644629</v>
      </c>
      <c r="T9" s="59">
        <f>SUMIFS(Proformas!$D:$D,Proformas!$A:$A,"M",Proformas!$B:$B,'Cta Resultados'!T2)</f>
        <v>0</v>
      </c>
      <c r="U9" s="59">
        <f>SUMIFS(Proformas!$D:$D,Proformas!$A:$A,"M",Proformas!$B:$B,'Cta Resultados'!U2)</f>
        <v>0</v>
      </c>
      <c r="V9" s="59">
        <f>SUMIFS(Proformas!$D:$D,Proformas!$A:$A,"M",Proformas!$B:$B,'Cta Resultados'!V2)</f>
        <v>0</v>
      </c>
      <c r="W9" s="59">
        <f>SUMIFS(Proformas!$D:$D,Proformas!$A:$A,"M",Proformas!$B:$B,'Cta Resultados'!W2)</f>
        <v>0</v>
      </c>
      <c r="X9" s="59">
        <f>SUMIFS(Proformas!$D:$D,Proformas!$A:$A,"M",Proformas!$B:$B,'Cta Resultados'!X2)</f>
        <v>0</v>
      </c>
      <c r="Y9" s="59">
        <f>SUMIFS(Proformas!$D:$D,Proformas!$A:$A,"M",Proformas!$B:$B,'Cta Resultados'!Y2)</f>
        <v>0</v>
      </c>
      <c r="Z9" s="59">
        <f>SUMIFS(Proformas!$D:$D,Proformas!$A:$A,"M",Proformas!$B:$B,'Cta Resultados'!Z2)</f>
        <v>0</v>
      </c>
      <c r="AA9" s="59">
        <f>SUMIFS(Proformas!$D:$D,Proformas!$A:$A,"M",Proformas!$B:$B,'Cta Resultados'!AA2)</f>
        <v>0</v>
      </c>
      <c r="AB9" s="59">
        <f>SUMIFS(Proformas!$D:$D,Proformas!$A:$A,"M",Proformas!$B:$B,'Cta Resultados'!AB2)</f>
        <v>0</v>
      </c>
      <c r="AC9" s="59">
        <f t="shared" si="1"/>
        <v>47459.909090909103</v>
      </c>
      <c r="AE9" s="58" t="s">
        <v>107</v>
      </c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>
        <f t="shared" si="2"/>
        <v>0</v>
      </c>
      <c r="AS9" s="97" t="s">
        <v>113</v>
      </c>
    </row>
    <row r="10" spans="1:45" hidden="1" outlineLevel="1" x14ac:dyDescent="0.35">
      <c r="A10" s="60" t="s">
        <v>106</v>
      </c>
      <c r="B10" s="61">
        <v>11686.29</v>
      </c>
      <c r="C10" s="61">
        <v>4312.93</v>
      </c>
      <c r="D10" s="61">
        <v>11468.710000000003</v>
      </c>
      <c r="E10" s="61">
        <v>23019.949999999997</v>
      </c>
      <c r="F10" s="61">
        <v>7666.79</v>
      </c>
      <c r="G10" s="61">
        <v>5900</v>
      </c>
      <c r="H10" s="61">
        <v>24112.81</v>
      </c>
      <c r="I10" s="61">
        <v>1550</v>
      </c>
      <c r="J10" s="61">
        <v>6635</v>
      </c>
      <c r="K10" s="61">
        <v>4850</v>
      </c>
      <c r="L10" s="61">
        <v>3282.65</v>
      </c>
      <c r="M10" s="61">
        <v>14070.72</v>
      </c>
      <c r="N10" s="61">
        <v>118555.84999999999</v>
      </c>
      <c r="P10" s="60" t="s">
        <v>106</v>
      </c>
      <c r="Q10" s="61">
        <f>Q5+Q8</f>
        <v>3994.63</v>
      </c>
      <c r="R10" s="61">
        <f t="shared" ref="R10:AC10" si="16">R5+R8</f>
        <v>26385.17</v>
      </c>
      <c r="S10" s="61">
        <f t="shared" si="16"/>
        <v>26959.960000000003</v>
      </c>
      <c r="T10" s="61">
        <f t="shared" si="16"/>
        <v>0</v>
      </c>
      <c r="U10" s="61">
        <f t="shared" si="16"/>
        <v>0</v>
      </c>
      <c r="V10" s="61">
        <f t="shared" si="16"/>
        <v>0</v>
      </c>
      <c r="W10" s="61">
        <f t="shared" si="16"/>
        <v>0</v>
      </c>
      <c r="X10" s="61">
        <f t="shared" si="16"/>
        <v>0</v>
      </c>
      <c r="Y10" s="61">
        <f t="shared" si="16"/>
        <v>0</v>
      </c>
      <c r="Z10" s="61">
        <f t="shared" si="16"/>
        <v>0</v>
      </c>
      <c r="AA10" s="61">
        <f t="shared" si="16"/>
        <v>0</v>
      </c>
      <c r="AB10" s="61">
        <f t="shared" si="16"/>
        <v>0</v>
      </c>
      <c r="AC10" s="61">
        <f t="shared" si="16"/>
        <v>57339.76</v>
      </c>
      <c r="AE10" s="60" t="s">
        <v>106</v>
      </c>
      <c r="AF10" s="61">
        <f>AF5+AF8</f>
        <v>0</v>
      </c>
      <c r="AG10" s="61">
        <f t="shared" ref="AG10:AR10" si="17">AG5+AG8</f>
        <v>0</v>
      </c>
      <c r="AH10" s="61">
        <f t="shared" si="17"/>
        <v>0</v>
      </c>
      <c r="AI10" s="61">
        <f t="shared" si="17"/>
        <v>0</v>
      </c>
      <c r="AJ10" s="61">
        <f t="shared" si="17"/>
        <v>0</v>
      </c>
      <c r="AK10" s="61">
        <f t="shared" si="17"/>
        <v>0</v>
      </c>
      <c r="AL10" s="61">
        <f t="shared" si="17"/>
        <v>0</v>
      </c>
      <c r="AM10" s="61">
        <f t="shared" si="17"/>
        <v>0</v>
      </c>
      <c r="AN10" s="61">
        <f t="shared" si="17"/>
        <v>0</v>
      </c>
      <c r="AO10" s="61">
        <f t="shared" si="17"/>
        <v>0</v>
      </c>
      <c r="AP10" s="61">
        <f t="shared" si="17"/>
        <v>0</v>
      </c>
      <c r="AQ10" s="61">
        <f t="shared" si="17"/>
        <v>0</v>
      </c>
      <c r="AR10" s="61">
        <f t="shared" si="17"/>
        <v>0</v>
      </c>
    </row>
    <row r="11" spans="1:45" hidden="1" outlineLevel="1" x14ac:dyDescent="0.35">
      <c r="A11" s="60" t="s">
        <v>107</v>
      </c>
      <c r="B11" s="61">
        <v>20892.879999999997</v>
      </c>
      <c r="C11" s="61">
        <v>24876.459999999995</v>
      </c>
      <c r="D11" s="61">
        <v>36221.58</v>
      </c>
      <c r="E11" s="61">
        <v>24444.120000000003</v>
      </c>
      <c r="F11" s="61">
        <v>25263.149999999998</v>
      </c>
      <c r="G11" s="61">
        <v>18344.12</v>
      </c>
      <c r="H11" s="61">
        <v>18434.739999999998</v>
      </c>
      <c r="I11" s="61">
        <v>11424.86</v>
      </c>
      <c r="J11" s="61">
        <v>15505.6</v>
      </c>
      <c r="K11" s="61">
        <v>13853.25</v>
      </c>
      <c r="L11" s="61">
        <v>24695.45</v>
      </c>
      <c r="M11" s="61">
        <v>23191.899999999998</v>
      </c>
      <c r="N11" s="61">
        <v>257148.11</v>
      </c>
      <c r="P11" s="60" t="s">
        <v>107</v>
      </c>
      <c r="Q11" s="61">
        <f>Q6+Q9</f>
        <v>55182.863140495872</v>
      </c>
      <c r="R11" s="61">
        <f t="shared" ref="R11:AC11" si="18">R6+R9</f>
        <v>20716.57694214876</v>
      </c>
      <c r="S11" s="61">
        <f t="shared" si="18"/>
        <v>22870.689008264464</v>
      </c>
      <c r="T11" s="61">
        <f t="shared" si="18"/>
        <v>0</v>
      </c>
      <c r="U11" s="61">
        <f t="shared" si="18"/>
        <v>0</v>
      </c>
      <c r="V11" s="61">
        <f t="shared" si="18"/>
        <v>0</v>
      </c>
      <c r="W11" s="61">
        <f t="shared" si="18"/>
        <v>0</v>
      </c>
      <c r="X11" s="61">
        <f t="shared" si="18"/>
        <v>0</v>
      </c>
      <c r="Y11" s="61">
        <f t="shared" si="18"/>
        <v>0</v>
      </c>
      <c r="Z11" s="61">
        <f t="shared" si="18"/>
        <v>0</v>
      </c>
      <c r="AA11" s="61">
        <f t="shared" si="18"/>
        <v>0</v>
      </c>
      <c r="AB11" s="61">
        <f t="shared" si="18"/>
        <v>0</v>
      </c>
      <c r="AC11" s="61">
        <f t="shared" si="18"/>
        <v>98770.129090909104</v>
      </c>
      <c r="AE11" s="60" t="s">
        <v>107</v>
      </c>
      <c r="AF11" s="61">
        <f>AF6+AF9</f>
        <v>0</v>
      </c>
      <c r="AG11" s="61">
        <f t="shared" ref="AG11:AR11" si="19">AG6+AG9</f>
        <v>0</v>
      </c>
      <c r="AH11" s="61">
        <f t="shared" si="19"/>
        <v>0</v>
      </c>
      <c r="AI11" s="61">
        <f t="shared" si="19"/>
        <v>0</v>
      </c>
      <c r="AJ11" s="61">
        <f t="shared" si="19"/>
        <v>0</v>
      </c>
      <c r="AK11" s="61">
        <f t="shared" si="19"/>
        <v>0</v>
      </c>
      <c r="AL11" s="61">
        <f t="shared" si="19"/>
        <v>0</v>
      </c>
      <c r="AM11" s="61">
        <f t="shared" si="19"/>
        <v>0</v>
      </c>
      <c r="AN11" s="61">
        <f t="shared" si="19"/>
        <v>0</v>
      </c>
      <c r="AO11" s="61">
        <f t="shared" si="19"/>
        <v>0</v>
      </c>
      <c r="AP11" s="61">
        <f t="shared" si="19"/>
        <v>0</v>
      </c>
      <c r="AQ11" s="61">
        <f t="shared" si="19"/>
        <v>0</v>
      </c>
      <c r="AR11" s="61">
        <f t="shared" si="19"/>
        <v>0</v>
      </c>
    </row>
    <row r="12" spans="1:45" collapsed="1" x14ac:dyDescent="0.35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P12" s="20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E12" s="20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</row>
    <row r="13" spans="1:45" x14ac:dyDescent="0.35">
      <c r="A13" s="63" t="s">
        <v>62</v>
      </c>
      <c r="B13" s="64">
        <v>18627.760000000002</v>
      </c>
      <c r="C13" s="64">
        <v>16645.587</v>
      </c>
      <c r="D13" s="64">
        <v>20332.28</v>
      </c>
      <c r="E13" s="64">
        <v>19107.696</v>
      </c>
      <c r="F13" s="64">
        <v>17948.393</v>
      </c>
      <c r="G13" s="64">
        <v>17746.545999999998</v>
      </c>
      <c r="H13" s="64">
        <v>16617.503000000001</v>
      </c>
      <c r="I13" s="64">
        <v>16960.105</v>
      </c>
      <c r="J13" s="64">
        <v>16050.833000000001</v>
      </c>
      <c r="K13" s="64">
        <v>19552.044999999998</v>
      </c>
      <c r="L13" s="64">
        <v>19458.738842975206</v>
      </c>
      <c r="M13" s="64">
        <v>18613.261999999999</v>
      </c>
      <c r="N13" s="65">
        <v>217660.74884297521</v>
      </c>
      <c r="P13" s="36" t="s">
        <v>62</v>
      </c>
      <c r="Q13" s="37">
        <f>Q14+Q17+Q20</f>
        <v>32097.25</v>
      </c>
      <c r="R13" s="37">
        <f t="shared" ref="R13:AB13" si="20">R14+R17+R20</f>
        <v>28102.32</v>
      </c>
      <c r="S13" s="37">
        <f t="shared" si="20"/>
        <v>27894.9</v>
      </c>
      <c r="T13" s="37">
        <f t="shared" si="20"/>
        <v>0</v>
      </c>
      <c r="U13" s="37">
        <f t="shared" si="20"/>
        <v>0</v>
      </c>
      <c r="V13" s="37">
        <f t="shared" si="20"/>
        <v>0</v>
      </c>
      <c r="W13" s="37">
        <f t="shared" si="20"/>
        <v>0</v>
      </c>
      <c r="X13" s="37">
        <f t="shared" si="20"/>
        <v>0</v>
      </c>
      <c r="Y13" s="37">
        <f t="shared" si="20"/>
        <v>0</v>
      </c>
      <c r="Z13" s="37">
        <f t="shared" si="20"/>
        <v>0</v>
      </c>
      <c r="AA13" s="37">
        <f t="shared" si="20"/>
        <v>0</v>
      </c>
      <c r="AB13" s="37">
        <f t="shared" si="20"/>
        <v>0</v>
      </c>
      <c r="AC13" s="33">
        <f t="shared" ref="AC13:AC22" si="21">SUM(Q13:AB13)</f>
        <v>88094.47</v>
      </c>
      <c r="AE13" s="74" t="s">
        <v>62</v>
      </c>
      <c r="AF13" s="75">
        <f>AF14+AF17+AF20</f>
        <v>0</v>
      </c>
      <c r="AG13" s="75">
        <f t="shared" ref="AG13:AQ13" si="22">AG14+AG17+AG20</f>
        <v>0</v>
      </c>
      <c r="AH13" s="75">
        <f t="shared" si="22"/>
        <v>0</v>
      </c>
      <c r="AI13" s="75">
        <f t="shared" si="22"/>
        <v>0</v>
      </c>
      <c r="AJ13" s="75">
        <f t="shared" si="22"/>
        <v>0</v>
      </c>
      <c r="AK13" s="75">
        <f t="shared" si="22"/>
        <v>0</v>
      </c>
      <c r="AL13" s="75">
        <f t="shared" si="22"/>
        <v>0</v>
      </c>
      <c r="AM13" s="75">
        <f t="shared" si="22"/>
        <v>0</v>
      </c>
      <c r="AN13" s="75">
        <f t="shared" si="22"/>
        <v>0</v>
      </c>
      <c r="AO13" s="75">
        <f t="shared" si="22"/>
        <v>0</v>
      </c>
      <c r="AP13" s="75">
        <f t="shared" si="22"/>
        <v>0</v>
      </c>
      <c r="AQ13" s="75">
        <f t="shared" si="22"/>
        <v>0</v>
      </c>
      <c r="AR13" s="76">
        <f t="shared" ref="AR13:AR22" si="23">SUM(AF13:AQ13)</f>
        <v>0</v>
      </c>
    </row>
    <row r="14" spans="1:45" x14ac:dyDescent="0.35">
      <c r="A14" s="34" t="s">
        <v>72</v>
      </c>
      <c r="B14" s="35">
        <v>4996.26</v>
      </c>
      <c r="C14" s="35">
        <v>4769.1000000000004</v>
      </c>
      <c r="D14" s="35">
        <v>4884.5599999999995</v>
      </c>
      <c r="E14" s="35">
        <v>5104.2299999999996</v>
      </c>
      <c r="F14" s="35">
        <v>5182.2800000000007</v>
      </c>
      <c r="G14" s="35">
        <v>5160.8099999999995</v>
      </c>
      <c r="H14" s="35">
        <v>5182.2800000000007</v>
      </c>
      <c r="I14" s="35">
        <v>5063.1400000000003</v>
      </c>
      <c r="J14" s="35">
        <v>4444.09</v>
      </c>
      <c r="K14" s="35">
        <v>4752.2</v>
      </c>
      <c r="L14" s="35">
        <v>5511.66</v>
      </c>
      <c r="M14" s="35">
        <v>6298.4699999999993</v>
      </c>
      <c r="N14" s="35">
        <v>61349.08</v>
      </c>
      <c r="P14" s="34" t="s">
        <v>72</v>
      </c>
      <c r="Q14" s="35">
        <f>SUMIFS('Gastos personal'!$S$2:$S$3000,'Gastos personal'!$R$2:$R$3000,'Cta Resultados'!Q2)</f>
        <v>5949.69</v>
      </c>
      <c r="R14" s="35">
        <f>SUMIFS('Gastos personal'!$S$2:$S$3000,'Gastos personal'!$R$2:$R$3000,'Cta Resultados'!R2)</f>
        <v>6575.24</v>
      </c>
      <c r="S14" s="35">
        <f>SUMIFS('Gastos personal'!$S$2:$S$3000,'Gastos personal'!$R$2:$R$3000,'Cta Resultados'!S2)</f>
        <v>6575.24</v>
      </c>
      <c r="T14" s="35">
        <f>SUMIFS('Gastos personal'!$S$2:$S$3000,'Gastos personal'!$R$2:$R$3000,'Cta Resultados'!T2)</f>
        <v>0</v>
      </c>
      <c r="U14" s="35">
        <f>SUMIFS('Gastos personal'!$S$2:$S$3000,'Gastos personal'!$R$2:$R$3000,'Cta Resultados'!U2)</f>
        <v>0</v>
      </c>
      <c r="V14" s="35">
        <f>SUMIFS('Gastos personal'!$S$2:$S$3000,'Gastos personal'!$R$2:$R$3000,'Cta Resultados'!V2)</f>
        <v>0</v>
      </c>
      <c r="W14" s="35">
        <f>SUMIFS('Gastos personal'!$S$2:$S$3000,'Gastos personal'!$R$2:$R$3000,'Cta Resultados'!W2)</f>
        <v>0</v>
      </c>
      <c r="X14" s="35">
        <f>SUMIFS('Gastos personal'!$S$2:$S$3000,'Gastos personal'!$R$2:$R$3000,'Cta Resultados'!X2)</f>
        <v>0</v>
      </c>
      <c r="Y14" s="35">
        <f>SUMIFS('Gastos personal'!$S$2:$S$3000,'Gastos personal'!$R$2:$R$3000,'Cta Resultados'!Y2)</f>
        <v>0</v>
      </c>
      <c r="Z14" s="35">
        <f>SUMIFS('Gastos personal'!$S$2:$S$3000,'Gastos personal'!$R$2:$R$3000,'Cta Resultados'!Z2)</f>
        <v>0</v>
      </c>
      <c r="AA14" s="35">
        <f>SUMIFS('Gastos personal'!$S$2:$S$3000,'Gastos personal'!$R$2:$R$3000,'Cta Resultados'!AA2)</f>
        <v>0</v>
      </c>
      <c r="AB14" s="35">
        <f>SUMIFS('Gastos personal'!$S$2:$S$3000,'Gastos personal'!$R$2:$R$3000,'Cta Resultados'!AB2)</f>
        <v>0</v>
      </c>
      <c r="AC14" s="35">
        <f t="shared" si="21"/>
        <v>19100.169999999998</v>
      </c>
      <c r="AE14" s="34" t="s">
        <v>72</v>
      </c>
      <c r="AF14" s="35">
        <f>SUM(AF16+AF15)</f>
        <v>0</v>
      </c>
      <c r="AG14" s="35">
        <f t="shared" ref="AG14" si="24">SUM(AG16+AG15)</f>
        <v>0</v>
      </c>
      <c r="AH14" s="35">
        <f t="shared" ref="AH14" si="25">SUM(AH16+AH15)</f>
        <v>0</v>
      </c>
      <c r="AI14" s="35">
        <f t="shared" ref="AI14" si="26">SUM(AI16+AI15)</f>
        <v>0</v>
      </c>
      <c r="AJ14" s="35">
        <f t="shared" ref="AJ14" si="27">SUM(AJ16+AJ15)</f>
        <v>0</v>
      </c>
      <c r="AK14" s="35">
        <f t="shared" ref="AK14" si="28">SUM(AK16+AK15)</f>
        <v>0</v>
      </c>
      <c r="AL14" s="35">
        <f t="shared" ref="AL14" si="29">SUM(AL16+AL15)</f>
        <v>0</v>
      </c>
      <c r="AM14" s="35">
        <f t="shared" ref="AM14" si="30">SUM(AM16+AM15)</f>
        <v>0</v>
      </c>
      <c r="AN14" s="35">
        <f t="shared" ref="AN14" si="31">SUM(AN16+AN15)</f>
        <v>0</v>
      </c>
      <c r="AO14" s="35">
        <f t="shared" ref="AO14" si="32">SUM(AO16+AO15)</f>
        <v>0</v>
      </c>
      <c r="AP14" s="35">
        <f t="shared" ref="AP14" si="33">SUM(AP16+AP15)</f>
        <v>0</v>
      </c>
      <c r="AQ14" s="35">
        <f t="shared" ref="AQ14" si="34">SUM(AQ16+AQ15)</f>
        <v>0</v>
      </c>
      <c r="AR14" s="35">
        <f t="shared" si="23"/>
        <v>0</v>
      </c>
    </row>
    <row r="15" spans="1:45" hidden="1" outlineLevel="1" x14ac:dyDescent="0.35">
      <c r="A15" s="58" t="s">
        <v>106</v>
      </c>
      <c r="B15" s="59">
        <v>1272.4299999999998</v>
      </c>
      <c r="C15" s="59">
        <v>746.18000000000006</v>
      </c>
      <c r="D15" s="59">
        <v>1857.4499999999998</v>
      </c>
      <c r="E15" s="59">
        <v>1674.49</v>
      </c>
      <c r="F15" s="59">
        <v>1752.54</v>
      </c>
      <c r="G15" s="59">
        <v>1731.0700000000002</v>
      </c>
      <c r="H15" s="59">
        <v>1752.54</v>
      </c>
      <c r="I15" s="59">
        <v>1695.3400000000001</v>
      </c>
      <c r="J15" s="59">
        <v>1076.29</v>
      </c>
      <c r="K15" s="59">
        <v>927.62</v>
      </c>
      <c r="L15" s="59">
        <v>1686.7800000000002</v>
      </c>
      <c r="M15" s="59">
        <v>2473.59</v>
      </c>
      <c r="N15" s="59">
        <v>18646.320000000003</v>
      </c>
      <c r="P15" s="58" t="s">
        <v>106</v>
      </c>
      <c r="Q15" s="59">
        <f>SUMIFS('Gastos personal'!$S:$S,'Gastos personal'!$R:$R,'Cta Resultados'!Q2,'Gastos personal'!$B:$B,"AL")</f>
        <v>1690.21</v>
      </c>
      <c r="R15" s="59">
        <f>SUMIFS('Gastos personal'!$S:$S,'Gastos personal'!$R:$R,'Cta Resultados'!R2,'Gastos personal'!$B:$B,"AL")</f>
        <v>1405.16</v>
      </c>
      <c r="S15" s="59">
        <f>SUMIFS('Gastos personal'!$S:$S,'Gastos personal'!$R:$R,'Cta Resultados'!S2,'Gastos personal'!$B:$B,"AL")</f>
        <v>1405.16</v>
      </c>
      <c r="T15" s="59">
        <f>SUMIFS('Gastos personal'!$S:$S,'Gastos personal'!$R:$R,'Cta Resultados'!T2,'Gastos personal'!$B:$B,"AL")</f>
        <v>0</v>
      </c>
      <c r="U15" s="59">
        <f>SUMIFS('Gastos personal'!$S:$S,'Gastos personal'!$R:$R,'Cta Resultados'!U2,'Gastos personal'!$B:$B,"AL")</f>
        <v>0</v>
      </c>
      <c r="V15" s="59">
        <f>SUMIFS('Gastos personal'!$S:$S,'Gastos personal'!$R:$R,'Cta Resultados'!V2,'Gastos personal'!$B:$B,"AL")</f>
        <v>0</v>
      </c>
      <c r="W15" s="59">
        <f>SUMIFS('Gastos personal'!$S:$S,'Gastos personal'!$R:$R,'Cta Resultados'!W2,'Gastos personal'!$B:$B,"AL")</f>
        <v>0</v>
      </c>
      <c r="X15" s="59">
        <f>SUMIFS('Gastos personal'!$S:$S,'Gastos personal'!$R:$R,'Cta Resultados'!X2,'Gastos personal'!$B:$B,"AL")</f>
        <v>0</v>
      </c>
      <c r="Y15" s="59">
        <f>SUMIFS('Gastos personal'!$S:$S,'Gastos personal'!$R:$R,'Cta Resultados'!Y2,'Gastos personal'!$B:$B,"AL")</f>
        <v>0</v>
      </c>
      <c r="Z15" s="59">
        <f>SUMIFS('Gastos personal'!$S:$S,'Gastos personal'!$R:$R,'Cta Resultados'!Z2,'Gastos personal'!$B:$B,"AL")</f>
        <v>0</v>
      </c>
      <c r="AA15" s="59">
        <f>SUMIFS('Gastos personal'!$S:$S,'Gastos personal'!$R:$R,'Cta Resultados'!AA2,'Gastos personal'!$B:$B,"AL")</f>
        <v>0</v>
      </c>
      <c r="AB15" s="59">
        <f>SUMIFS('Gastos personal'!$S:$S,'Gastos personal'!$R:$R,'Cta Resultados'!AB2,'Gastos personal'!$B:$B,"AL")</f>
        <v>0</v>
      </c>
      <c r="AC15" s="59">
        <f t="shared" si="21"/>
        <v>4500.53</v>
      </c>
      <c r="AE15" s="58" t="s">
        <v>106</v>
      </c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>
        <f t="shared" si="23"/>
        <v>0</v>
      </c>
      <c r="AS15" s="97" t="s">
        <v>113</v>
      </c>
    </row>
    <row r="16" spans="1:45" hidden="1" outlineLevel="1" x14ac:dyDescent="0.35">
      <c r="A16" s="58" t="s">
        <v>107</v>
      </c>
      <c r="B16" s="59">
        <v>3723.83</v>
      </c>
      <c r="C16" s="59">
        <v>4022.92</v>
      </c>
      <c r="D16" s="59">
        <v>3027.1099999999997</v>
      </c>
      <c r="E16" s="59">
        <v>3429.74</v>
      </c>
      <c r="F16" s="59">
        <v>3429.74</v>
      </c>
      <c r="G16" s="59">
        <v>3429.74</v>
      </c>
      <c r="H16" s="59">
        <v>3429.74</v>
      </c>
      <c r="I16" s="59">
        <v>3367.8</v>
      </c>
      <c r="J16" s="59">
        <v>3367.8</v>
      </c>
      <c r="K16" s="59">
        <v>3824.58</v>
      </c>
      <c r="L16" s="59">
        <v>3824.88</v>
      </c>
      <c r="M16" s="59">
        <v>3824.88</v>
      </c>
      <c r="N16" s="59">
        <v>42702.759999999995</v>
      </c>
      <c r="P16" s="58" t="s">
        <v>107</v>
      </c>
      <c r="Q16" s="59">
        <f>SUMIFS('Gastos personal'!$S:$S,'Gastos personal'!$R:$R,'Cta Resultados'!Q2,'Gastos personal'!$B:$B,"ME")</f>
        <v>4259.4799999999996</v>
      </c>
      <c r="R16" s="59">
        <f>SUMIFS('Gastos personal'!$S:$S,'Gastos personal'!$R:$R,'Cta Resultados'!R2,'Gastos personal'!$B:$B,"ME")</f>
        <v>5170.08</v>
      </c>
      <c r="S16" s="59">
        <f>SUMIFS('Gastos personal'!$S:$S,'Gastos personal'!$R:$R,'Cta Resultados'!S2,'Gastos personal'!$B:$B,"ME")</f>
        <v>5170.08</v>
      </c>
      <c r="T16" s="59">
        <f>SUMIFS('Gastos personal'!$S:$S,'Gastos personal'!$R:$R,'Cta Resultados'!T2,'Gastos personal'!$B:$B,"ME")</f>
        <v>0</v>
      </c>
      <c r="U16" s="59">
        <f>SUMIFS('Gastos personal'!$S:$S,'Gastos personal'!$R:$R,'Cta Resultados'!U2,'Gastos personal'!$B:$B,"ME")</f>
        <v>0</v>
      </c>
      <c r="V16" s="59">
        <f>SUMIFS('Gastos personal'!$S:$S,'Gastos personal'!$R:$R,'Cta Resultados'!V2,'Gastos personal'!$B:$B,"ME")</f>
        <v>0</v>
      </c>
      <c r="W16" s="59">
        <f>SUMIFS('Gastos personal'!$S:$S,'Gastos personal'!$R:$R,'Cta Resultados'!W2,'Gastos personal'!$B:$B,"ME")</f>
        <v>0</v>
      </c>
      <c r="X16" s="59">
        <f>SUMIFS('Gastos personal'!$S:$S,'Gastos personal'!$R:$R,'Cta Resultados'!X2,'Gastos personal'!$B:$B,"ME")</f>
        <v>0</v>
      </c>
      <c r="Y16" s="59">
        <f>SUMIFS('Gastos personal'!$S:$S,'Gastos personal'!$R:$R,'Cta Resultados'!Y2,'Gastos personal'!$B:$B,"ME")</f>
        <v>0</v>
      </c>
      <c r="Z16" s="59">
        <f>SUMIFS('Gastos personal'!$S:$S,'Gastos personal'!$R:$R,'Cta Resultados'!Z2,'Gastos personal'!$B:$B,"ME")</f>
        <v>0</v>
      </c>
      <c r="AA16" s="59">
        <f>SUMIFS('Gastos personal'!$S:$S,'Gastos personal'!$R:$R,'Cta Resultados'!AA2,'Gastos personal'!$B:$B,"ME")</f>
        <v>0</v>
      </c>
      <c r="AB16" s="59">
        <f>SUMIFS('Gastos personal'!$S:$S,'Gastos personal'!$R:$R,'Cta Resultados'!AB2,'Gastos personal'!$B:$B,"ME")</f>
        <v>0</v>
      </c>
      <c r="AC16" s="59">
        <f t="shared" si="21"/>
        <v>14599.64</v>
      </c>
      <c r="AE16" s="58" t="s">
        <v>107</v>
      </c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>
        <f t="shared" si="23"/>
        <v>0</v>
      </c>
      <c r="AS16" s="97" t="s">
        <v>113</v>
      </c>
    </row>
    <row r="17" spans="1:45" collapsed="1" x14ac:dyDescent="0.35">
      <c r="A17" s="34" t="s">
        <v>73</v>
      </c>
      <c r="B17" s="35">
        <v>6831.5</v>
      </c>
      <c r="C17" s="35">
        <v>5076.4870000000001</v>
      </c>
      <c r="D17" s="35">
        <v>8647.7200000000012</v>
      </c>
      <c r="E17" s="35">
        <v>7203.4659999999994</v>
      </c>
      <c r="F17" s="35">
        <v>5966.1130000000003</v>
      </c>
      <c r="G17" s="35">
        <v>5785.7359999999999</v>
      </c>
      <c r="H17" s="35">
        <v>4635.223</v>
      </c>
      <c r="I17" s="35">
        <v>5096.9649999999992</v>
      </c>
      <c r="J17" s="35">
        <v>4806.7430000000004</v>
      </c>
      <c r="K17" s="35">
        <v>7999.8450000000003</v>
      </c>
      <c r="L17" s="35">
        <v>7147.0788429752074</v>
      </c>
      <c r="M17" s="35">
        <v>5514.7919999999995</v>
      </c>
      <c r="N17" s="35">
        <v>74711.66884297521</v>
      </c>
      <c r="P17" s="34" t="s">
        <v>73</v>
      </c>
      <c r="Q17" s="35">
        <f>Letrados!C7</f>
        <v>15347.560000000001</v>
      </c>
      <c r="R17" s="35">
        <f>Letrados!D7</f>
        <v>10727.08</v>
      </c>
      <c r="S17" s="35">
        <f>Letrados!E7</f>
        <v>10519.66</v>
      </c>
      <c r="T17" s="35">
        <f>Letrados!F7</f>
        <v>0</v>
      </c>
      <c r="U17" s="35">
        <f>Letrados!G7</f>
        <v>0</v>
      </c>
      <c r="V17" s="35">
        <f>Letrados!H7</f>
        <v>0</v>
      </c>
      <c r="W17" s="35">
        <f>Letrados!I7</f>
        <v>0</v>
      </c>
      <c r="X17" s="35">
        <f>Letrados!J7</f>
        <v>0</v>
      </c>
      <c r="Y17" s="35">
        <f>Letrados!K7</f>
        <v>0</v>
      </c>
      <c r="Z17" s="35">
        <f>Letrados!L7</f>
        <v>0</v>
      </c>
      <c r="AA17" s="35">
        <f>Letrados!M7</f>
        <v>0</v>
      </c>
      <c r="AB17" s="35">
        <f>Letrados!N7</f>
        <v>0</v>
      </c>
      <c r="AC17" s="35">
        <f t="shared" si="21"/>
        <v>36594.300000000003</v>
      </c>
      <c r="AE17" s="34" t="s">
        <v>73</v>
      </c>
      <c r="AF17" s="35">
        <f>SUM(AF19+AF18)</f>
        <v>0</v>
      </c>
      <c r="AG17" s="35">
        <f t="shared" ref="AG17" si="35">SUM(AG19+AG18)</f>
        <v>0</v>
      </c>
      <c r="AH17" s="35">
        <f t="shared" ref="AH17" si="36">SUM(AH19+AH18)</f>
        <v>0</v>
      </c>
      <c r="AI17" s="35">
        <f t="shared" ref="AI17" si="37">SUM(AI19+AI18)</f>
        <v>0</v>
      </c>
      <c r="AJ17" s="35">
        <f t="shared" ref="AJ17" si="38">SUM(AJ19+AJ18)</f>
        <v>0</v>
      </c>
      <c r="AK17" s="35">
        <f t="shared" ref="AK17" si="39">SUM(AK19+AK18)</f>
        <v>0</v>
      </c>
      <c r="AL17" s="35">
        <f t="shared" ref="AL17" si="40">SUM(AL19+AL18)</f>
        <v>0</v>
      </c>
      <c r="AM17" s="35">
        <f t="shared" ref="AM17" si="41">SUM(AM19+AM18)</f>
        <v>0</v>
      </c>
      <c r="AN17" s="35">
        <f t="shared" ref="AN17" si="42">SUM(AN19+AN18)</f>
        <v>0</v>
      </c>
      <c r="AO17" s="35">
        <f t="shared" ref="AO17" si="43">SUM(AO19+AO18)</f>
        <v>0</v>
      </c>
      <c r="AP17" s="35">
        <f t="shared" ref="AP17" si="44">SUM(AP19+AP18)</f>
        <v>0</v>
      </c>
      <c r="AQ17" s="35">
        <f t="shared" ref="AQ17" si="45">SUM(AQ19+AQ18)</f>
        <v>0</v>
      </c>
      <c r="AR17" s="35">
        <f t="shared" si="23"/>
        <v>0</v>
      </c>
    </row>
    <row r="18" spans="1:45" hidden="1" outlineLevel="1" x14ac:dyDescent="0.35">
      <c r="A18" s="58" t="s">
        <v>106</v>
      </c>
      <c r="B18" s="59">
        <v>2741.5</v>
      </c>
      <c r="C18" s="59">
        <v>530.79999999999995</v>
      </c>
      <c r="D18" s="59">
        <v>2146.5100000000002</v>
      </c>
      <c r="E18" s="59">
        <v>115</v>
      </c>
      <c r="F18" s="59">
        <v>457</v>
      </c>
      <c r="G18" s="59">
        <v>1100</v>
      </c>
      <c r="H18" s="59">
        <v>1051.2</v>
      </c>
      <c r="I18" s="59">
        <v>200</v>
      </c>
      <c r="J18" s="59">
        <v>1872.76</v>
      </c>
      <c r="K18" s="59">
        <v>650.5</v>
      </c>
      <c r="L18" s="59">
        <v>3640.65</v>
      </c>
      <c r="M18" s="59">
        <v>1962.35</v>
      </c>
      <c r="N18" s="59">
        <v>16468.27</v>
      </c>
      <c r="P18" s="58" t="s">
        <v>106</v>
      </c>
      <c r="Q18" s="59">
        <f>Letrados!C2</f>
        <v>8184.3</v>
      </c>
      <c r="R18" s="59">
        <f>Letrados!D2</f>
        <v>1319.66</v>
      </c>
      <c r="S18" s="59">
        <f>Letrados!E2</f>
        <v>2218.54</v>
      </c>
      <c r="T18" s="59">
        <f>Letrados!F2</f>
        <v>0</v>
      </c>
      <c r="U18" s="59">
        <f>Letrados!G2</f>
        <v>0</v>
      </c>
      <c r="V18" s="59">
        <f>Letrados!H2</f>
        <v>0</v>
      </c>
      <c r="W18" s="59">
        <f>Letrados!I2</f>
        <v>0</v>
      </c>
      <c r="X18" s="59">
        <f>Letrados!J2</f>
        <v>0</v>
      </c>
      <c r="Y18" s="59">
        <f>Letrados!K2</f>
        <v>0</v>
      </c>
      <c r="Z18" s="59">
        <f>Letrados!L2</f>
        <v>0</v>
      </c>
      <c r="AA18" s="59">
        <f>Letrados!M2</f>
        <v>0</v>
      </c>
      <c r="AB18" s="59">
        <f>Letrados!N2</f>
        <v>0</v>
      </c>
      <c r="AC18" s="59">
        <f t="shared" si="21"/>
        <v>11722.5</v>
      </c>
      <c r="AE18" s="58" t="s">
        <v>106</v>
      </c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>
        <f t="shared" si="23"/>
        <v>0</v>
      </c>
      <c r="AS18" s="97" t="s">
        <v>113</v>
      </c>
    </row>
    <row r="19" spans="1:45" hidden="1" outlineLevel="1" x14ac:dyDescent="0.35">
      <c r="A19" s="58" t="s">
        <v>107</v>
      </c>
      <c r="B19" s="59">
        <v>4090</v>
      </c>
      <c r="C19" s="59">
        <v>4545.6869999999999</v>
      </c>
      <c r="D19" s="59">
        <v>6501.2099999999991</v>
      </c>
      <c r="E19" s="59">
        <v>7088.4659999999994</v>
      </c>
      <c r="F19" s="59">
        <v>5509.1130000000003</v>
      </c>
      <c r="G19" s="59">
        <v>4685.7359999999999</v>
      </c>
      <c r="H19" s="59">
        <v>3584.0230000000001</v>
      </c>
      <c r="I19" s="59">
        <v>4896.9649999999992</v>
      </c>
      <c r="J19" s="59">
        <v>2933.9830000000002</v>
      </c>
      <c r="K19" s="59">
        <v>7349.3450000000003</v>
      </c>
      <c r="L19" s="59">
        <v>3506.4288429752069</v>
      </c>
      <c r="M19" s="59">
        <v>3552.442</v>
      </c>
      <c r="N19" s="59">
        <v>58243.398842975206</v>
      </c>
      <c r="P19" s="58" t="s">
        <v>107</v>
      </c>
      <c r="Q19" s="59">
        <f>Letrados!C3+Letrados!C4+Letrados!C5</f>
        <v>7163.26</v>
      </c>
      <c r="R19" s="59">
        <f>Letrados!D3+Letrados!D4+Letrados!D5</f>
        <v>9407.42</v>
      </c>
      <c r="S19" s="59">
        <f>Letrados!E3+Letrados!E4+Letrados!E5</f>
        <v>8301.119999999999</v>
      </c>
      <c r="T19" s="59">
        <f>Letrados!F3+Letrados!F4+Letrados!F5</f>
        <v>0</v>
      </c>
      <c r="U19" s="59">
        <f>Letrados!G3+Letrados!G4+Letrados!G5</f>
        <v>0</v>
      </c>
      <c r="V19" s="59">
        <f>Letrados!H3+Letrados!H4+Letrados!H5</f>
        <v>0</v>
      </c>
      <c r="W19" s="59">
        <f>Letrados!I3+Letrados!I4+Letrados!I5</f>
        <v>0</v>
      </c>
      <c r="X19" s="59">
        <f>Letrados!J3+Letrados!J4+Letrados!J5</f>
        <v>0</v>
      </c>
      <c r="Y19" s="59">
        <f>Letrados!K3+Letrados!K4+Letrados!K5</f>
        <v>0</v>
      </c>
      <c r="Z19" s="59">
        <f>Letrados!L3+Letrados!L4+Letrados!L5</f>
        <v>0</v>
      </c>
      <c r="AA19" s="59">
        <f>Letrados!M3+Letrados!M4+Letrados!M5</f>
        <v>0</v>
      </c>
      <c r="AB19" s="59">
        <f>Letrados!N3+Letrados!N4+Letrados!N5</f>
        <v>0</v>
      </c>
      <c r="AC19" s="59">
        <f t="shared" si="21"/>
        <v>24871.8</v>
      </c>
      <c r="AE19" s="58" t="s">
        <v>107</v>
      </c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>
        <f t="shared" si="23"/>
        <v>0</v>
      </c>
      <c r="AS19" s="97" t="s">
        <v>113</v>
      </c>
    </row>
    <row r="20" spans="1:45" collapsed="1" x14ac:dyDescent="0.35">
      <c r="A20" s="34" t="s">
        <v>74</v>
      </c>
      <c r="B20" s="35">
        <v>6800</v>
      </c>
      <c r="C20" s="35">
        <v>6800</v>
      </c>
      <c r="D20" s="35">
        <v>6800</v>
      </c>
      <c r="E20" s="35">
        <v>6800</v>
      </c>
      <c r="F20" s="35">
        <v>6800</v>
      </c>
      <c r="G20" s="35">
        <v>6800</v>
      </c>
      <c r="H20" s="35">
        <v>6800</v>
      </c>
      <c r="I20" s="35">
        <v>6800</v>
      </c>
      <c r="J20" s="35">
        <v>6800</v>
      </c>
      <c r="K20" s="35">
        <v>6800</v>
      </c>
      <c r="L20" s="35">
        <v>6800</v>
      </c>
      <c r="M20" s="35">
        <v>6800</v>
      </c>
      <c r="N20" s="35">
        <v>81600</v>
      </c>
      <c r="P20" s="34" t="s">
        <v>74</v>
      </c>
      <c r="Q20" s="35">
        <f>Q21+Q22</f>
        <v>10800</v>
      </c>
      <c r="R20" s="35">
        <f t="shared" ref="R20:AB20" si="46">R21+R22</f>
        <v>10800</v>
      </c>
      <c r="S20" s="35">
        <f t="shared" si="46"/>
        <v>10800</v>
      </c>
      <c r="T20" s="35">
        <f t="shared" si="46"/>
        <v>0</v>
      </c>
      <c r="U20" s="35">
        <f t="shared" si="46"/>
        <v>0</v>
      </c>
      <c r="V20" s="35">
        <f t="shared" si="46"/>
        <v>0</v>
      </c>
      <c r="W20" s="35">
        <f t="shared" si="46"/>
        <v>0</v>
      </c>
      <c r="X20" s="35">
        <f t="shared" si="46"/>
        <v>0</v>
      </c>
      <c r="Y20" s="35">
        <f t="shared" si="46"/>
        <v>0</v>
      </c>
      <c r="Z20" s="35">
        <f t="shared" si="46"/>
        <v>0</v>
      </c>
      <c r="AA20" s="35">
        <f t="shared" si="46"/>
        <v>0</v>
      </c>
      <c r="AB20" s="35">
        <f t="shared" si="46"/>
        <v>0</v>
      </c>
      <c r="AC20" s="35">
        <f t="shared" si="21"/>
        <v>32400</v>
      </c>
      <c r="AE20" s="34" t="s">
        <v>74</v>
      </c>
      <c r="AF20" s="35">
        <f>SUM(AF22+AF21)</f>
        <v>0</v>
      </c>
      <c r="AG20" s="35">
        <f t="shared" ref="AG20" si="47">SUM(AG22+AG21)</f>
        <v>0</v>
      </c>
      <c r="AH20" s="35">
        <f t="shared" ref="AH20" si="48">SUM(AH22+AH21)</f>
        <v>0</v>
      </c>
      <c r="AI20" s="35">
        <f t="shared" ref="AI20" si="49">SUM(AI22+AI21)</f>
        <v>0</v>
      </c>
      <c r="AJ20" s="35">
        <f t="shared" ref="AJ20" si="50">SUM(AJ22+AJ21)</f>
        <v>0</v>
      </c>
      <c r="AK20" s="35">
        <f t="shared" ref="AK20" si="51">SUM(AK22+AK21)</f>
        <v>0</v>
      </c>
      <c r="AL20" s="35">
        <f t="shared" ref="AL20" si="52">SUM(AL22+AL21)</f>
        <v>0</v>
      </c>
      <c r="AM20" s="35">
        <f t="shared" ref="AM20" si="53">SUM(AM22+AM21)</f>
        <v>0</v>
      </c>
      <c r="AN20" s="35">
        <f t="shared" ref="AN20" si="54">SUM(AN22+AN21)</f>
        <v>0</v>
      </c>
      <c r="AO20" s="35">
        <f t="shared" ref="AO20" si="55">SUM(AO22+AO21)</f>
        <v>0</v>
      </c>
      <c r="AP20" s="35">
        <f t="shared" ref="AP20" si="56">SUM(AP22+AP21)</f>
        <v>0</v>
      </c>
      <c r="AQ20" s="35">
        <f t="shared" ref="AQ20" si="57">SUM(AQ22+AQ21)</f>
        <v>0</v>
      </c>
      <c r="AR20" s="35">
        <f t="shared" si="23"/>
        <v>0</v>
      </c>
    </row>
    <row r="21" spans="1:45" hidden="1" outlineLevel="1" x14ac:dyDescent="0.35">
      <c r="A21" s="58" t="s">
        <v>106</v>
      </c>
      <c r="B21" s="59">
        <v>3400</v>
      </c>
      <c r="C21" s="59">
        <v>3400</v>
      </c>
      <c r="D21" s="59">
        <v>3400</v>
      </c>
      <c r="E21" s="59">
        <v>3400</v>
      </c>
      <c r="F21" s="59">
        <v>3400</v>
      </c>
      <c r="G21" s="59">
        <v>3400</v>
      </c>
      <c r="H21" s="59">
        <v>3400</v>
      </c>
      <c r="I21" s="59">
        <v>3400</v>
      </c>
      <c r="J21" s="59">
        <v>3400</v>
      </c>
      <c r="K21" s="59">
        <v>3400</v>
      </c>
      <c r="L21" s="59">
        <v>3400</v>
      </c>
      <c r="M21" s="59">
        <v>3400</v>
      </c>
      <c r="N21" s="59">
        <v>40800</v>
      </c>
      <c r="P21" s="58" t="s">
        <v>106</v>
      </c>
      <c r="Q21" s="59">
        <f>Socios!C2</f>
        <v>5400</v>
      </c>
      <c r="R21" s="59">
        <f>Socios!$C3</f>
        <v>5400</v>
      </c>
      <c r="S21" s="59">
        <f>Socios!$C4</f>
        <v>5400</v>
      </c>
      <c r="T21" s="59">
        <f>Socios!$C5</f>
        <v>0</v>
      </c>
      <c r="U21" s="59">
        <f>Socios!$C6</f>
        <v>0</v>
      </c>
      <c r="V21" s="59">
        <f>Socios!$C7</f>
        <v>0</v>
      </c>
      <c r="W21" s="59">
        <f>Socios!$C8</f>
        <v>0</v>
      </c>
      <c r="X21" s="59">
        <f>Socios!$C9</f>
        <v>0</v>
      </c>
      <c r="Y21" s="59">
        <f>Socios!$C10</f>
        <v>0</v>
      </c>
      <c r="Z21" s="59">
        <f>Socios!$C11</f>
        <v>0</v>
      </c>
      <c r="AA21" s="59">
        <f>Socios!$C12</f>
        <v>0</v>
      </c>
      <c r="AB21" s="59">
        <f>Socios!$C13</f>
        <v>0</v>
      </c>
      <c r="AC21" s="59">
        <f t="shared" si="21"/>
        <v>16200</v>
      </c>
      <c r="AE21" s="58" t="s">
        <v>106</v>
      </c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>
        <f t="shared" si="23"/>
        <v>0</v>
      </c>
      <c r="AS21" s="97" t="s">
        <v>113</v>
      </c>
    </row>
    <row r="22" spans="1:45" hidden="1" outlineLevel="1" x14ac:dyDescent="0.35">
      <c r="A22" s="58" t="s">
        <v>107</v>
      </c>
      <c r="B22" s="59">
        <v>3400</v>
      </c>
      <c r="C22" s="59">
        <v>3400</v>
      </c>
      <c r="D22" s="59">
        <v>3400</v>
      </c>
      <c r="E22" s="59">
        <v>3400</v>
      </c>
      <c r="F22" s="59">
        <v>3400</v>
      </c>
      <c r="G22" s="59">
        <v>3400</v>
      </c>
      <c r="H22" s="59">
        <v>3400</v>
      </c>
      <c r="I22" s="59">
        <v>3400</v>
      </c>
      <c r="J22" s="59">
        <v>3400</v>
      </c>
      <c r="K22" s="59">
        <v>3400</v>
      </c>
      <c r="L22" s="59">
        <v>3400</v>
      </c>
      <c r="M22" s="59">
        <v>3400</v>
      </c>
      <c r="N22" s="59">
        <v>40800</v>
      </c>
      <c r="P22" s="58" t="s">
        <v>107</v>
      </c>
      <c r="Q22" s="59">
        <f>Socios!B2</f>
        <v>5400</v>
      </c>
      <c r="R22" s="59">
        <f>Socios!$B3</f>
        <v>5400</v>
      </c>
      <c r="S22" s="59">
        <f>Socios!$B4</f>
        <v>5400</v>
      </c>
      <c r="T22" s="59">
        <f>Socios!$B5</f>
        <v>0</v>
      </c>
      <c r="U22" s="59">
        <f>Socios!$B6</f>
        <v>0</v>
      </c>
      <c r="V22" s="59">
        <f>Socios!$B7</f>
        <v>0</v>
      </c>
      <c r="W22" s="59">
        <f>Socios!$B8</f>
        <v>0</v>
      </c>
      <c r="X22" s="59">
        <f>Socios!$B9</f>
        <v>0</v>
      </c>
      <c r="Y22" s="59">
        <f>Socios!$B10</f>
        <v>0</v>
      </c>
      <c r="Z22" s="59">
        <f>Socios!$B11</f>
        <v>0</v>
      </c>
      <c r="AA22" s="59">
        <f>Socios!$B12</f>
        <v>0</v>
      </c>
      <c r="AB22" s="59">
        <f>Socios!$B13</f>
        <v>0</v>
      </c>
      <c r="AC22" s="59">
        <f t="shared" si="21"/>
        <v>16200</v>
      </c>
      <c r="AE22" s="58" t="s">
        <v>107</v>
      </c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>
        <f t="shared" si="23"/>
        <v>0</v>
      </c>
      <c r="AS22" s="97" t="s">
        <v>113</v>
      </c>
    </row>
    <row r="23" spans="1:45" hidden="1" outlineLevel="1" x14ac:dyDescent="0.35">
      <c r="A23" s="60" t="s">
        <v>106</v>
      </c>
      <c r="B23" s="61">
        <v>7413.93</v>
      </c>
      <c r="C23" s="61">
        <v>4676.9799999999996</v>
      </c>
      <c r="D23" s="61">
        <v>7403.96</v>
      </c>
      <c r="E23" s="61">
        <v>5189.49</v>
      </c>
      <c r="F23" s="61">
        <v>5609.54</v>
      </c>
      <c r="G23" s="61">
        <v>6231.07</v>
      </c>
      <c r="H23" s="61">
        <v>6203.74</v>
      </c>
      <c r="I23" s="61">
        <v>5295.34</v>
      </c>
      <c r="J23" s="61">
        <v>6349.05</v>
      </c>
      <c r="K23" s="61">
        <v>4978.12</v>
      </c>
      <c r="L23" s="61">
        <v>8727.43</v>
      </c>
      <c r="M23" s="61">
        <v>7835.9400000000005</v>
      </c>
      <c r="N23" s="61">
        <v>75914.59</v>
      </c>
      <c r="P23" s="60" t="s">
        <v>106</v>
      </c>
      <c r="Q23" s="61">
        <f>Q15+Q18+Q21</f>
        <v>15274.51</v>
      </c>
      <c r="R23" s="61">
        <f t="shared" ref="R23:AB23" si="58">R15+R18+R21</f>
        <v>8124.82</v>
      </c>
      <c r="S23" s="61">
        <f t="shared" si="58"/>
        <v>9023.7000000000007</v>
      </c>
      <c r="T23" s="61">
        <f t="shared" si="58"/>
        <v>0</v>
      </c>
      <c r="U23" s="61">
        <f t="shared" si="58"/>
        <v>0</v>
      </c>
      <c r="V23" s="61">
        <f t="shared" si="58"/>
        <v>0</v>
      </c>
      <c r="W23" s="61">
        <f t="shared" si="58"/>
        <v>0</v>
      </c>
      <c r="X23" s="61">
        <f t="shared" si="58"/>
        <v>0</v>
      </c>
      <c r="Y23" s="61">
        <f t="shared" si="58"/>
        <v>0</v>
      </c>
      <c r="Z23" s="61">
        <f t="shared" si="58"/>
        <v>0</v>
      </c>
      <c r="AA23" s="61">
        <f t="shared" si="58"/>
        <v>0</v>
      </c>
      <c r="AB23" s="61">
        <f t="shared" si="58"/>
        <v>0</v>
      </c>
      <c r="AC23" s="61">
        <f>AC15+AC18+AC21</f>
        <v>32423.03</v>
      </c>
      <c r="AE23" s="60" t="s">
        <v>106</v>
      </c>
      <c r="AF23" s="61">
        <f>AF15+AF18+AF21</f>
        <v>0</v>
      </c>
      <c r="AG23" s="61">
        <f t="shared" ref="AG23:AQ23" si="59">AG15+AG18+AG21</f>
        <v>0</v>
      </c>
      <c r="AH23" s="61">
        <f t="shared" si="59"/>
        <v>0</v>
      </c>
      <c r="AI23" s="61">
        <f t="shared" si="59"/>
        <v>0</v>
      </c>
      <c r="AJ23" s="61">
        <f t="shared" si="59"/>
        <v>0</v>
      </c>
      <c r="AK23" s="61">
        <f t="shared" si="59"/>
        <v>0</v>
      </c>
      <c r="AL23" s="61">
        <f t="shared" si="59"/>
        <v>0</v>
      </c>
      <c r="AM23" s="61">
        <f t="shared" si="59"/>
        <v>0</v>
      </c>
      <c r="AN23" s="61">
        <f t="shared" si="59"/>
        <v>0</v>
      </c>
      <c r="AO23" s="61">
        <f t="shared" si="59"/>
        <v>0</v>
      </c>
      <c r="AP23" s="61">
        <f t="shared" si="59"/>
        <v>0</v>
      </c>
      <c r="AQ23" s="61">
        <f t="shared" si="59"/>
        <v>0</v>
      </c>
      <c r="AR23" s="61">
        <f>AR15+AR18+AR21</f>
        <v>0</v>
      </c>
    </row>
    <row r="24" spans="1:45" hidden="1" outlineLevel="1" x14ac:dyDescent="0.35">
      <c r="A24" s="60" t="s">
        <v>107</v>
      </c>
      <c r="B24" s="61">
        <v>11213.83</v>
      </c>
      <c r="C24" s="61">
        <v>11968.607</v>
      </c>
      <c r="D24" s="61">
        <v>12928.32</v>
      </c>
      <c r="E24" s="61">
        <v>13918.205999999998</v>
      </c>
      <c r="F24" s="61">
        <v>12338.852999999999</v>
      </c>
      <c r="G24" s="61">
        <v>11515.475999999999</v>
      </c>
      <c r="H24" s="61">
        <v>10413.762999999999</v>
      </c>
      <c r="I24" s="61">
        <v>11664.764999999999</v>
      </c>
      <c r="J24" s="61">
        <v>9701.7829999999994</v>
      </c>
      <c r="K24" s="61">
        <v>14573.924999999999</v>
      </c>
      <c r="L24" s="61">
        <v>10731.308842975206</v>
      </c>
      <c r="M24" s="61">
        <v>10777.322</v>
      </c>
      <c r="N24" s="61">
        <v>141746.15884297522</v>
      </c>
      <c r="P24" s="60" t="s">
        <v>107</v>
      </c>
      <c r="Q24" s="61">
        <f>Q16+Q19+Q22</f>
        <v>16822.739999999998</v>
      </c>
      <c r="R24" s="61">
        <f t="shared" ref="R24:AB24" si="60">R16+R19+R22</f>
        <v>19977.5</v>
      </c>
      <c r="S24" s="61">
        <f t="shared" si="60"/>
        <v>18871.199999999997</v>
      </c>
      <c r="T24" s="61">
        <f t="shared" si="60"/>
        <v>0</v>
      </c>
      <c r="U24" s="61">
        <f t="shared" si="60"/>
        <v>0</v>
      </c>
      <c r="V24" s="61">
        <f t="shared" si="60"/>
        <v>0</v>
      </c>
      <c r="W24" s="61">
        <f t="shared" si="60"/>
        <v>0</v>
      </c>
      <c r="X24" s="61">
        <f t="shared" si="60"/>
        <v>0</v>
      </c>
      <c r="Y24" s="61">
        <f t="shared" si="60"/>
        <v>0</v>
      </c>
      <c r="Z24" s="61">
        <f t="shared" si="60"/>
        <v>0</v>
      </c>
      <c r="AA24" s="61">
        <f t="shared" si="60"/>
        <v>0</v>
      </c>
      <c r="AB24" s="61">
        <f t="shared" si="60"/>
        <v>0</v>
      </c>
      <c r="AC24" s="61">
        <f>AC16+AC19+AC22</f>
        <v>55671.44</v>
      </c>
      <c r="AE24" s="60" t="s">
        <v>107</v>
      </c>
      <c r="AF24" s="61">
        <f>AF16+AF19+AF22</f>
        <v>0</v>
      </c>
      <c r="AG24" s="61">
        <f t="shared" ref="AG24:AQ24" si="61">AG16+AG19+AG22</f>
        <v>0</v>
      </c>
      <c r="AH24" s="61">
        <f t="shared" si="61"/>
        <v>0</v>
      </c>
      <c r="AI24" s="61">
        <f t="shared" si="61"/>
        <v>0</v>
      </c>
      <c r="AJ24" s="61">
        <f t="shared" si="61"/>
        <v>0</v>
      </c>
      <c r="AK24" s="61">
        <f t="shared" si="61"/>
        <v>0</v>
      </c>
      <c r="AL24" s="61">
        <f t="shared" si="61"/>
        <v>0</v>
      </c>
      <c r="AM24" s="61">
        <f t="shared" si="61"/>
        <v>0</v>
      </c>
      <c r="AN24" s="61">
        <f t="shared" si="61"/>
        <v>0</v>
      </c>
      <c r="AO24" s="61">
        <f t="shared" si="61"/>
        <v>0</v>
      </c>
      <c r="AP24" s="61">
        <f t="shared" si="61"/>
        <v>0</v>
      </c>
      <c r="AQ24" s="61">
        <f t="shared" si="61"/>
        <v>0</v>
      </c>
      <c r="AR24" s="61">
        <f>AR16+AR19+AR22</f>
        <v>0</v>
      </c>
    </row>
    <row r="25" spans="1:45" collapsed="1" x14ac:dyDescent="0.35">
      <c r="A25" s="48" t="s">
        <v>97</v>
      </c>
      <c r="B25" s="30">
        <v>0.57176901682885117</v>
      </c>
      <c r="C25" s="30">
        <v>0.57026155736724893</v>
      </c>
      <c r="D25" s="30">
        <v>0.42634003693414324</v>
      </c>
      <c r="E25" s="30">
        <v>0.4025717979937245</v>
      </c>
      <c r="F25" s="30">
        <v>0.54504785007200129</v>
      </c>
      <c r="G25" s="30">
        <v>0.73199381953232368</v>
      </c>
      <c r="H25" s="30">
        <v>0.39056309940290335</v>
      </c>
      <c r="I25" s="30">
        <v>1.3071512910351248</v>
      </c>
      <c r="J25" s="30">
        <v>0.72495022718444857</v>
      </c>
      <c r="K25" s="30">
        <v>1.0453822196677047</v>
      </c>
      <c r="L25" s="30">
        <v>0.69549893820435282</v>
      </c>
      <c r="M25" s="30">
        <v>0.49951565402540127</v>
      </c>
      <c r="N25" s="30">
        <v>0.57934110900235192</v>
      </c>
      <c r="P25" s="48" t="s">
        <v>97</v>
      </c>
      <c r="Q25" s="30">
        <f>Q13/Q3</f>
        <v>0.54238948452575564</v>
      </c>
      <c r="R25" s="30">
        <f t="shared" ref="R25:AC25" si="62">R13/R3</f>
        <v>0.59663010024905838</v>
      </c>
      <c r="S25" s="30">
        <f t="shared" si="62"/>
        <v>0.55979403349479973</v>
      </c>
      <c r="T25" s="30" t="e">
        <f t="shared" si="62"/>
        <v>#DIV/0!</v>
      </c>
      <c r="U25" s="30" t="e">
        <f t="shared" si="62"/>
        <v>#DIV/0!</v>
      </c>
      <c r="V25" s="30" t="e">
        <f t="shared" si="62"/>
        <v>#DIV/0!</v>
      </c>
      <c r="W25" s="30" t="e">
        <f t="shared" si="62"/>
        <v>#DIV/0!</v>
      </c>
      <c r="X25" s="30" t="e">
        <f t="shared" si="62"/>
        <v>#DIV/0!</v>
      </c>
      <c r="Y25" s="30" t="e">
        <f t="shared" si="62"/>
        <v>#DIV/0!</v>
      </c>
      <c r="Z25" s="30" t="e">
        <f t="shared" si="62"/>
        <v>#DIV/0!</v>
      </c>
      <c r="AA25" s="30" t="e">
        <f t="shared" si="62"/>
        <v>#DIV/0!</v>
      </c>
      <c r="AB25" s="30" t="e">
        <f t="shared" si="62"/>
        <v>#DIV/0!</v>
      </c>
      <c r="AC25" s="30">
        <f t="shared" si="62"/>
        <v>0.56431063088321731</v>
      </c>
      <c r="AE25" s="48" t="s">
        <v>97</v>
      </c>
      <c r="AF25" s="30">
        <f>AF13/AF3</f>
        <v>0</v>
      </c>
      <c r="AG25" s="30">
        <f t="shared" ref="AG25:AR25" si="63">AG13/AG3</f>
        <v>0</v>
      </c>
      <c r="AH25" s="30">
        <f t="shared" si="63"/>
        <v>0</v>
      </c>
      <c r="AI25" s="30">
        <f t="shared" si="63"/>
        <v>0</v>
      </c>
      <c r="AJ25" s="30">
        <f t="shared" si="63"/>
        <v>0</v>
      </c>
      <c r="AK25" s="30">
        <f t="shared" si="63"/>
        <v>0</v>
      </c>
      <c r="AL25" s="30">
        <f t="shared" si="63"/>
        <v>0</v>
      </c>
      <c r="AM25" s="30">
        <f t="shared" si="63"/>
        <v>0</v>
      </c>
      <c r="AN25" s="30">
        <f t="shared" si="63"/>
        <v>0</v>
      </c>
      <c r="AO25" s="30">
        <f t="shared" si="63"/>
        <v>0</v>
      </c>
      <c r="AP25" s="30">
        <f t="shared" si="63"/>
        <v>0</v>
      </c>
      <c r="AQ25" s="30">
        <f t="shared" si="63"/>
        <v>0</v>
      </c>
      <c r="AR25" s="30">
        <f t="shared" si="63"/>
        <v>0</v>
      </c>
    </row>
    <row r="26" spans="1:45" ht="7" customHeight="1" x14ac:dyDescent="0.35">
      <c r="A26" s="22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21"/>
      <c r="P26" s="22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21"/>
      <c r="AE26" s="22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21"/>
    </row>
    <row r="27" spans="1:45" x14ac:dyDescent="0.35">
      <c r="A27" s="66" t="s">
        <v>63</v>
      </c>
      <c r="B27" s="67">
        <v>13917.15</v>
      </c>
      <c r="C27" s="67">
        <v>12469.94</v>
      </c>
      <c r="D27" s="67">
        <v>14488.309999999998</v>
      </c>
      <c r="E27" s="67">
        <v>12825.18</v>
      </c>
      <c r="F27" s="67">
        <v>16289.15</v>
      </c>
      <c r="G27" s="67">
        <v>17815.895</v>
      </c>
      <c r="H27" s="67">
        <v>10963.97</v>
      </c>
      <c r="I27" s="67">
        <v>8568.69</v>
      </c>
      <c r="J27" s="67">
        <v>9324.74</v>
      </c>
      <c r="K27" s="67">
        <v>10132.449999999999</v>
      </c>
      <c r="L27" s="67">
        <v>14386.08</v>
      </c>
      <c r="M27" s="67">
        <v>22539.125</v>
      </c>
      <c r="N27" s="68">
        <v>163720.68</v>
      </c>
      <c r="P27" s="42" t="s">
        <v>63</v>
      </c>
      <c r="Q27" s="43">
        <f>SUM(Q30:Q38)</f>
        <v>11911.109999999999</v>
      </c>
      <c r="R27" s="43">
        <f t="shared" ref="R27:AB27" si="64">SUM(R30:R38)</f>
        <v>9916.0300000000007</v>
      </c>
      <c r="S27" s="43">
        <f t="shared" si="64"/>
        <v>10782.740000000002</v>
      </c>
      <c r="T27" s="43">
        <f t="shared" si="64"/>
        <v>0</v>
      </c>
      <c r="U27" s="43">
        <f t="shared" si="64"/>
        <v>0</v>
      </c>
      <c r="V27" s="43">
        <f t="shared" si="64"/>
        <v>0</v>
      </c>
      <c r="W27" s="43">
        <f t="shared" si="64"/>
        <v>0</v>
      </c>
      <c r="X27" s="43">
        <f t="shared" si="64"/>
        <v>0</v>
      </c>
      <c r="Y27" s="43">
        <f t="shared" si="64"/>
        <v>0</v>
      </c>
      <c r="Z27" s="43">
        <f t="shared" si="64"/>
        <v>0</v>
      </c>
      <c r="AA27" s="43">
        <f t="shared" si="64"/>
        <v>0</v>
      </c>
      <c r="AB27" s="43">
        <f t="shared" si="64"/>
        <v>0</v>
      </c>
      <c r="AC27" s="44">
        <f>SUM(Q27:AB27)</f>
        <v>32609.88</v>
      </c>
      <c r="AE27" s="77" t="s">
        <v>63</v>
      </c>
      <c r="AF27" s="78">
        <f>SUM(AF30:AF37)</f>
        <v>0</v>
      </c>
      <c r="AG27" s="78">
        <f t="shared" ref="AG27:AQ27" si="65">SUM(AG30:AG37)</f>
        <v>0</v>
      </c>
      <c r="AH27" s="78">
        <f t="shared" si="65"/>
        <v>0</v>
      </c>
      <c r="AI27" s="78">
        <f t="shared" si="65"/>
        <v>0</v>
      </c>
      <c r="AJ27" s="78">
        <f t="shared" si="65"/>
        <v>0</v>
      </c>
      <c r="AK27" s="78">
        <f t="shared" si="65"/>
        <v>0</v>
      </c>
      <c r="AL27" s="78">
        <f t="shared" si="65"/>
        <v>0</v>
      </c>
      <c r="AM27" s="78">
        <f t="shared" si="65"/>
        <v>0</v>
      </c>
      <c r="AN27" s="78">
        <f t="shared" si="65"/>
        <v>0</v>
      </c>
      <c r="AO27" s="78">
        <f t="shared" si="65"/>
        <v>0</v>
      </c>
      <c r="AP27" s="78">
        <f t="shared" si="65"/>
        <v>0</v>
      </c>
      <c r="AQ27" s="78">
        <f t="shared" si="65"/>
        <v>0</v>
      </c>
      <c r="AR27" s="79">
        <f>SUM(AF27:AQ27)</f>
        <v>0</v>
      </c>
    </row>
    <row r="28" spans="1:45" hidden="1" outlineLevel="1" x14ac:dyDescent="0.35">
      <c r="A28" s="58" t="s">
        <v>106</v>
      </c>
      <c r="B28" s="59">
        <v>3855.1750000000002</v>
      </c>
      <c r="C28" s="59">
        <v>3221.5049999999997</v>
      </c>
      <c r="D28" s="59">
        <v>5548.35</v>
      </c>
      <c r="E28" s="59">
        <v>3327.84</v>
      </c>
      <c r="F28" s="59">
        <v>3816.6400000000003</v>
      </c>
      <c r="G28" s="59">
        <v>5383.51</v>
      </c>
      <c r="H28" s="59">
        <v>3071.9549999999999</v>
      </c>
      <c r="I28" s="59">
        <v>3431.2849999999999</v>
      </c>
      <c r="J28" s="59">
        <v>3100.165</v>
      </c>
      <c r="K28" s="59">
        <v>3543.6000000000004</v>
      </c>
      <c r="L28" s="59">
        <v>3249.7599999999998</v>
      </c>
      <c r="M28" s="59">
        <v>9127.2000000000007</v>
      </c>
      <c r="N28" s="59">
        <v>50676.985000000001</v>
      </c>
      <c r="P28" s="58" t="s">
        <v>106</v>
      </c>
      <c r="Q28" s="59">
        <f>SUMIFS(Gastos!$D:$D,Gastos!$A:$A,"AL",Gastos!$B:$B,'Cta Resultados'!Q2)+(SUMIFS(Gastos!$D:$D,Gastos!$A:$A,"CO",Gastos!$B:$B,'Cta Resultados'!Q2)/2)+(SUMIFS(Gastos!$D:$D,Gastos!$A:$A,"SE",Gastos!$B:$B,'Cta Resultados'!Q2)/2)-(Q50/2)</f>
        <v>2988.81</v>
      </c>
      <c r="R28" s="59">
        <f>SUMIFS(Gastos!$D:$D,Gastos!$A:$A,"AL",Gastos!$B:$B,'Cta Resultados'!R2)+(SUMIFS(Gastos!$D:$D,Gastos!$A:$A,"CO",Gastos!$B:$B,'Cta Resultados'!R2)/2)+(SUMIFS(Gastos!$D:$D,Gastos!$A:$A,"SE",Gastos!$B:$B,'Cta Resultados'!R2)/2)-(R50/2)</f>
        <v>4425.2299999999996</v>
      </c>
      <c r="S28" s="59">
        <f>SUMIFS(Gastos!$D:$D,Gastos!$A:$A,"AL",Gastos!$B:$B,'Cta Resultados'!S2)+(SUMIFS(Gastos!$D:$D,Gastos!$A:$A,"CO",Gastos!$B:$B,'Cta Resultados'!S2)/2)+(SUMIFS(Gastos!$D:$D,Gastos!$A:$A,"SE",Gastos!$B:$B,'Cta Resultados'!S2)/2)-(S50/2)</f>
        <v>4860.9100000000008</v>
      </c>
      <c r="T28" s="59">
        <f>SUMIFS(Gastos!$D:$D,Gastos!$A:$A,"AL",Gastos!$B:$B,'Cta Resultados'!T2)+(SUMIFS(Gastos!$D:$D,Gastos!$A:$A,"CO",Gastos!$B:$B,'Cta Resultados'!T2)/2)+(SUMIFS(Gastos!$D:$D,Gastos!$A:$A,"SE",Gastos!$B:$B,'Cta Resultados'!T2)/2)-(T50/2)</f>
        <v>0</v>
      </c>
      <c r="U28" s="59">
        <f>SUMIFS(Gastos!$D:$D,Gastos!$A:$A,"AL",Gastos!$B:$B,'Cta Resultados'!U2)+(SUMIFS(Gastos!$D:$D,Gastos!$A:$A,"CO",Gastos!$B:$B,'Cta Resultados'!U2)/2)+(SUMIFS(Gastos!$D:$D,Gastos!$A:$A,"SE",Gastos!$B:$B,'Cta Resultados'!U2)/2)-(U50/2)</f>
        <v>0</v>
      </c>
      <c r="V28" s="59">
        <f>SUMIFS(Gastos!$D:$D,Gastos!$A:$A,"AL",Gastos!$B:$B,'Cta Resultados'!V2)+(SUMIFS(Gastos!$D:$D,Gastos!$A:$A,"CO",Gastos!$B:$B,'Cta Resultados'!V2)/2)+(SUMIFS(Gastos!$D:$D,Gastos!$A:$A,"SE",Gastos!$B:$B,'Cta Resultados'!V2)/2)-(V50/2)</f>
        <v>0</v>
      </c>
      <c r="W28" s="59">
        <f>SUMIFS(Gastos!$D:$D,Gastos!$A:$A,"AL",Gastos!$B:$B,'Cta Resultados'!W2)+(SUMIFS(Gastos!$D:$D,Gastos!$A:$A,"CO",Gastos!$B:$B,'Cta Resultados'!W2)/2)+(SUMIFS(Gastos!$D:$D,Gastos!$A:$A,"SE",Gastos!$B:$B,'Cta Resultados'!W2)/2)-(W50/2)</f>
        <v>0</v>
      </c>
      <c r="X28" s="59">
        <f>SUMIFS(Gastos!$D:$D,Gastos!$A:$A,"AL",Gastos!$B:$B,'Cta Resultados'!X2)+(SUMIFS(Gastos!$D:$D,Gastos!$A:$A,"CO",Gastos!$B:$B,'Cta Resultados'!X2)/2)+(SUMIFS(Gastos!$D:$D,Gastos!$A:$A,"SE",Gastos!$B:$B,'Cta Resultados'!X2)/2)-(X50/2)</f>
        <v>0</v>
      </c>
      <c r="Y28" s="59">
        <f>SUMIFS(Gastos!$D:$D,Gastos!$A:$A,"AL",Gastos!$B:$B,'Cta Resultados'!Y2)+(SUMIFS(Gastos!$D:$D,Gastos!$A:$A,"CO",Gastos!$B:$B,'Cta Resultados'!Y2)/2)+(SUMIFS(Gastos!$D:$D,Gastos!$A:$A,"SE",Gastos!$B:$B,'Cta Resultados'!Y2)/2)-(Y50/2)</f>
        <v>0</v>
      </c>
      <c r="Z28" s="59">
        <f>SUMIFS(Gastos!$D:$D,Gastos!$A:$A,"AL",Gastos!$B:$B,'Cta Resultados'!Z2)+(SUMIFS(Gastos!$D:$D,Gastos!$A:$A,"CO",Gastos!$B:$B,'Cta Resultados'!Z2)/2)+(SUMIFS(Gastos!$D:$D,Gastos!$A:$A,"SE",Gastos!$B:$B,'Cta Resultados'!Z2)/2)-(Z50/2)</f>
        <v>0</v>
      </c>
      <c r="AA28" s="59">
        <f>SUMIFS(Gastos!$D:$D,Gastos!$A:$A,"AL",Gastos!$B:$B,'Cta Resultados'!AA2)+(SUMIFS(Gastos!$D:$D,Gastos!$A:$A,"CO",Gastos!$B:$B,'Cta Resultados'!AA2)/2)+(SUMIFS(Gastos!$D:$D,Gastos!$A:$A,"SE",Gastos!$B:$B,'Cta Resultados'!AA2)/2)-(AA50/2)</f>
        <v>0</v>
      </c>
      <c r="AB28" s="59">
        <f>SUMIFS(Gastos!$D:$D,Gastos!$A:$A,"AL",Gastos!$B:$B,'Cta Resultados'!AB2)+(SUMIFS(Gastos!$D:$D,Gastos!$A:$A,"CO",Gastos!$B:$B,'Cta Resultados'!AB2)/2)+(SUMIFS(Gastos!$D:$D,Gastos!$A:$A,"SE",Gastos!$B:$B,'Cta Resultados'!AB2)/2)-(AB50/2)</f>
        <v>0</v>
      </c>
      <c r="AC28" s="59">
        <f>SUM(Q28:AB28)</f>
        <v>12274.95</v>
      </c>
      <c r="AE28" s="58" t="s">
        <v>106</v>
      </c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>
        <f>SUM(AF28:AQ28)</f>
        <v>0</v>
      </c>
    </row>
    <row r="29" spans="1:45" hidden="1" outlineLevel="1" x14ac:dyDescent="0.35">
      <c r="A29" s="58" t="s">
        <v>107</v>
      </c>
      <c r="B29" s="59">
        <v>10061.975</v>
      </c>
      <c r="C29" s="59">
        <v>9248.4349999999995</v>
      </c>
      <c r="D29" s="59">
        <v>8939.9599999999991</v>
      </c>
      <c r="E29" s="59">
        <v>9497.34</v>
      </c>
      <c r="F29" s="59">
        <v>12472.509999999998</v>
      </c>
      <c r="G29" s="59">
        <v>12432.385</v>
      </c>
      <c r="H29" s="59">
        <v>7892.0150000000003</v>
      </c>
      <c r="I29" s="59">
        <v>5137.4049999999997</v>
      </c>
      <c r="J29" s="59">
        <v>6224.5749999999998</v>
      </c>
      <c r="K29" s="59">
        <v>6588.85</v>
      </c>
      <c r="L29" s="59">
        <v>11136.320000000002</v>
      </c>
      <c r="M29" s="59">
        <v>13411.925000000001</v>
      </c>
      <c r="N29" s="59">
        <v>113043.69500000002</v>
      </c>
      <c r="P29" s="58" t="s">
        <v>107</v>
      </c>
      <c r="Q29" s="59">
        <f>SUMIFS(Gastos!$D:$D,Gastos!$A:$A,"ME",Gastos!$B:$B,'Cta Resultados'!Q2)+(SUMIFS(Gastos!$D:$D,Gastos!$A:$A,"CO",Gastos!$B:$B,'Cta Resultados'!Q2)/2)+(SUMIFS(Gastos!$D:$D,Gastos!$A:$A,"SE",Gastos!$B:$B,'Cta Resultados'!Q2)/2)-(Q50/2)</f>
        <v>8922.3000000000011</v>
      </c>
      <c r="R29" s="59">
        <f>SUMIFS(Gastos!$D:$D,Gastos!$A:$A,"ME",Gastos!$B:$B,'Cta Resultados'!R2)+(SUMIFS(Gastos!$D:$D,Gastos!$A:$A,"CO",Gastos!$B:$B,'Cta Resultados'!R2)/2)+(SUMIFS(Gastos!$D:$D,Gastos!$A:$A,"SE",Gastos!$B:$B,'Cta Resultados'!R2)/2)-(R50/2)</f>
        <v>5490.8</v>
      </c>
      <c r="S29" s="59">
        <f>SUMIFS(Gastos!$D:$D,Gastos!$A:$A,"ME",Gastos!$B:$B,'Cta Resultados'!S2)+(SUMIFS(Gastos!$D:$D,Gastos!$A:$A,"CO",Gastos!$B:$B,'Cta Resultados'!S2)/2)+(SUMIFS(Gastos!$D:$D,Gastos!$A:$A,"SE",Gastos!$B:$B,'Cta Resultados'!S2)/2)-(S50/2)</f>
        <v>5921.829999999999</v>
      </c>
      <c r="T29" s="59">
        <f>SUMIFS(Gastos!$D:$D,Gastos!$A:$A,"ME",Gastos!$B:$B,'Cta Resultados'!T2)+(SUMIFS(Gastos!$D:$D,Gastos!$A:$A,"CO",Gastos!$B:$B,'Cta Resultados'!T2)/2)+(SUMIFS(Gastos!$D:$D,Gastos!$A:$A,"SE",Gastos!$B:$B,'Cta Resultados'!T2)/2)-(T50/2)</f>
        <v>0</v>
      </c>
      <c r="U29" s="59">
        <f>SUMIFS(Gastos!$D:$D,Gastos!$A:$A,"ME",Gastos!$B:$B,'Cta Resultados'!U2)+(SUMIFS(Gastos!$D:$D,Gastos!$A:$A,"CO",Gastos!$B:$B,'Cta Resultados'!U2)/2)+(SUMIFS(Gastos!$D:$D,Gastos!$A:$A,"SE",Gastos!$B:$B,'Cta Resultados'!U2)/2)-(U50/2)</f>
        <v>0</v>
      </c>
      <c r="V29" s="59">
        <f>SUMIFS(Gastos!$D:$D,Gastos!$A:$A,"ME",Gastos!$B:$B,'Cta Resultados'!V2)+(SUMIFS(Gastos!$D:$D,Gastos!$A:$A,"CO",Gastos!$B:$B,'Cta Resultados'!V2)/2)+(SUMIFS(Gastos!$D:$D,Gastos!$A:$A,"SE",Gastos!$B:$B,'Cta Resultados'!V2)/2)-(V50/2)</f>
        <v>0</v>
      </c>
      <c r="W29" s="59">
        <f>SUMIFS(Gastos!$D:$D,Gastos!$A:$A,"ME",Gastos!$B:$B,'Cta Resultados'!W2)+(SUMIFS(Gastos!$D:$D,Gastos!$A:$A,"CO",Gastos!$B:$B,'Cta Resultados'!W2)/2)+(SUMIFS(Gastos!$D:$D,Gastos!$A:$A,"SE",Gastos!$B:$B,'Cta Resultados'!W2)/2)-(W50/2)</f>
        <v>0</v>
      </c>
      <c r="X29" s="59">
        <f>SUMIFS(Gastos!$D:$D,Gastos!$A:$A,"ME",Gastos!$B:$B,'Cta Resultados'!X2)+(SUMIFS(Gastos!$D:$D,Gastos!$A:$A,"CO",Gastos!$B:$B,'Cta Resultados'!X2)/2)+(SUMIFS(Gastos!$D:$D,Gastos!$A:$A,"SE",Gastos!$B:$B,'Cta Resultados'!X2)/2)-(X50/2)</f>
        <v>0</v>
      </c>
      <c r="Y29" s="59">
        <f>SUMIFS(Gastos!$D:$D,Gastos!$A:$A,"ME",Gastos!$B:$B,'Cta Resultados'!Y2)+(SUMIFS(Gastos!$D:$D,Gastos!$A:$A,"CO",Gastos!$B:$B,'Cta Resultados'!Y2)/2)+(SUMIFS(Gastos!$D:$D,Gastos!$A:$A,"SE",Gastos!$B:$B,'Cta Resultados'!Y2)/2)-(Y50/2)</f>
        <v>0</v>
      </c>
      <c r="Z29" s="59">
        <f>SUMIFS(Gastos!$D:$D,Gastos!$A:$A,"ME",Gastos!$B:$B,'Cta Resultados'!Z2)+(SUMIFS(Gastos!$D:$D,Gastos!$A:$A,"CO",Gastos!$B:$B,'Cta Resultados'!Z2)/2)+(SUMIFS(Gastos!$D:$D,Gastos!$A:$A,"SE",Gastos!$B:$B,'Cta Resultados'!Z2)/2)-(Z50/2)</f>
        <v>0</v>
      </c>
      <c r="AA29" s="59">
        <f>SUMIFS(Gastos!$D:$D,Gastos!$A:$A,"ME",Gastos!$B:$B,'Cta Resultados'!AA2)+(SUMIFS(Gastos!$D:$D,Gastos!$A:$A,"CO",Gastos!$B:$B,'Cta Resultados'!AA2)/2)+(SUMIFS(Gastos!$D:$D,Gastos!$A:$A,"SE",Gastos!$B:$B,'Cta Resultados'!AA2)/2)-(AA50/2)</f>
        <v>0</v>
      </c>
      <c r="AB29" s="59">
        <f>SUMIFS(Gastos!$D:$D,Gastos!$A:$A,"ME",Gastos!$B:$B,'Cta Resultados'!AB2)+(SUMIFS(Gastos!$D:$D,Gastos!$A:$A,"CO",Gastos!$B:$B,'Cta Resultados'!AB2)/2)+(SUMIFS(Gastos!$D:$D,Gastos!$A:$A,"SE",Gastos!$B:$B,'Cta Resultados'!AB2)/2)-(AB50/2)</f>
        <v>0</v>
      </c>
      <c r="AC29" s="59">
        <f>SUM(Q29:AB29)</f>
        <v>20334.93</v>
      </c>
      <c r="AE29" s="58" t="s">
        <v>107</v>
      </c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>
        <f>SUM(AF29:AQ29)</f>
        <v>0</v>
      </c>
    </row>
    <row r="30" spans="1:45" hidden="1" outlineLevel="1" x14ac:dyDescent="0.35">
      <c r="A30" s="45" t="s">
        <v>105</v>
      </c>
      <c r="B30" s="46">
        <v>4000</v>
      </c>
      <c r="C30" s="46">
        <v>4000</v>
      </c>
      <c r="D30" s="46">
        <v>4000</v>
      </c>
      <c r="E30" s="46">
        <v>4000</v>
      </c>
      <c r="F30" s="46">
        <v>4000</v>
      </c>
      <c r="G30" s="46">
        <v>4000</v>
      </c>
      <c r="H30" s="46">
        <v>4000</v>
      </c>
      <c r="I30" s="46">
        <v>4000</v>
      </c>
      <c r="J30" s="46">
        <v>4000</v>
      </c>
      <c r="K30" s="46">
        <v>4000</v>
      </c>
      <c r="L30" s="46">
        <v>4000</v>
      </c>
      <c r="M30" s="46">
        <v>4000</v>
      </c>
      <c r="N30" s="35">
        <v>48000</v>
      </c>
      <c r="P30" s="45" t="s">
        <v>125</v>
      </c>
      <c r="Q30" s="46">
        <f>SUMIFS(Gastos!$D$2:$D$10000,Gastos!$B$2:$B$10000,'Cta Resultados'!Q2,Gastos!$H$2:$H$10000,'Cta Resultados'!$P$30)</f>
        <v>410.41</v>
      </c>
      <c r="R30" s="46">
        <f>SUMIFS(Gastos!$D$2:$D$10000,Gastos!$B$2:$B$10000,'Cta Resultados'!R2,Gastos!$H$2:$H$10000,'Cta Resultados'!$P$30)</f>
        <v>410.41</v>
      </c>
      <c r="S30" s="46">
        <f>SUMIFS(Gastos!$D$2:$D$10000,Gastos!$B$2:$B$10000,'Cta Resultados'!S2,Gastos!$H$2:$H$10000,'Cta Resultados'!$P$30)</f>
        <v>410.41</v>
      </c>
      <c r="T30" s="46">
        <f>SUMIFS(Gastos!$D$2:$D$10000,Gastos!$B$2:$B$10000,'Cta Resultados'!T2,Gastos!$H$2:$H$10000,'Cta Resultados'!$P$30)</f>
        <v>0</v>
      </c>
      <c r="U30" s="46">
        <f>SUMIFS(Gastos!$D$2:$D$10000,Gastos!$B$2:$B$10000,'Cta Resultados'!U2,Gastos!$H$2:$H$10000,'Cta Resultados'!$P$30)</f>
        <v>0</v>
      </c>
      <c r="V30" s="46">
        <f>SUMIFS(Gastos!$D$2:$D$10000,Gastos!$B$2:$B$10000,'Cta Resultados'!V2,Gastos!$H$2:$H$10000,'Cta Resultados'!$P$30)</f>
        <v>0</v>
      </c>
      <c r="W30" s="46">
        <f>SUMIFS(Gastos!$D$2:$D$10000,Gastos!$B$2:$B$10000,'Cta Resultados'!W2,Gastos!$H$2:$H$10000,'Cta Resultados'!$P$30)</f>
        <v>0</v>
      </c>
      <c r="X30" s="46">
        <f>SUMIFS(Gastos!$D$2:$D$10000,Gastos!$B$2:$B$10000,'Cta Resultados'!X2,Gastos!$H$2:$H$10000,'Cta Resultados'!$P$30)</f>
        <v>0</v>
      </c>
      <c r="Y30" s="46">
        <f>SUMIFS(Gastos!$D$2:$D$10000,Gastos!$B$2:$B$10000,'Cta Resultados'!Y2,Gastos!$H$2:$H$10000,'Cta Resultados'!$P$30)</f>
        <v>0</v>
      </c>
      <c r="Z30" s="46">
        <f>SUMIFS(Gastos!$D$2:$D$10000,Gastos!$B$2:$B$10000,'Cta Resultados'!Z2,Gastos!$H$2:$H$10000,'Cta Resultados'!$P$30)</f>
        <v>0</v>
      </c>
      <c r="AA30" s="46">
        <f>SUMIFS(Gastos!$D$2:$D$10000,Gastos!$B$2:$B$10000,'Cta Resultados'!AA2,Gastos!$H$2:$H$10000,'Cta Resultados'!$P$30)</f>
        <v>0</v>
      </c>
      <c r="AB30" s="46">
        <f>SUMIFS(Gastos!$D$2:$D$10000,Gastos!$B$2:$B$10000,'Cta Resultados'!AB2,Gastos!$H$2:$H$10000,'Cta Resultados'!$P$30)</f>
        <v>0</v>
      </c>
      <c r="AC30" s="33">
        <f>SUM(Q30:AB30)</f>
        <v>1231.23</v>
      </c>
      <c r="AE30" s="45" t="s">
        <v>105</v>
      </c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35">
        <f>SUM(AF30:AQ30)</f>
        <v>0</v>
      </c>
    </row>
    <row r="31" spans="1:45" hidden="1" outlineLevel="1" x14ac:dyDescent="0.35">
      <c r="A31" s="45" t="s">
        <v>83</v>
      </c>
      <c r="B31" s="46">
        <v>1968.9199999999996</v>
      </c>
      <c r="C31" s="46">
        <v>1859.7700000000002</v>
      </c>
      <c r="D31" s="46">
        <v>2493.3799999999997</v>
      </c>
      <c r="E31" s="46">
        <v>1949.32</v>
      </c>
      <c r="F31" s="46">
        <v>2433</v>
      </c>
      <c r="G31" s="46">
        <v>1892.6100000000001</v>
      </c>
      <c r="H31" s="46">
        <v>1899.0699999999997</v>
      </c>
      <c r="I31" s="46">
        <v>1429.04</v>
      </c>
      <c r="J31" s="46">
        <v>1543.5299999999997</v>
      </c>
      <c r="K31" s="46">
        <v>2614.8000000000002</v>
      </c>
      <c r="L31" s="46">
        <v>1686.1199999999997</v>
      </c>
      <c r="M31" s="46">
        <v>2829.27</v>
      </c>
      <c r="N31" s="35">
        <v>24598.829999999998</v>
      </c>
      <c r="P31" s="45" t="s">
        <v>83</v>
      </c>
      <c r="Q31" s="46">
        <f>SUMIFS(Gastos!$D$2:$D$10000,Gastos!$B$2:$B$10000,'Cta Resultados'!Q2,Gastos!$H$2:$H$10000,'Cta Resultados'!$P$31)</f>
        <v>2173.58</v>
      </c>
      <c r="R31" s="46">
        <f>SUMIFS(Gastos!$D$2:$D$10000,Gastos!$B$2:$B$10000,'Cta Resultados'!R2,Gastos!$H$2:$H$10000,'Cta Resultados'!$P$31)</f>
        <v>1684.82</v>
      </c>
      <c r="S31" s="46">
        <f>SUMIFS(Gastos!$D$2:$D$10000,Gastos!$B$2:$B$10000,'Cta Resultados'!S2,Gastos!$H$2:$H$10000,'Cta Resultados'!$P$31)</f>
        <v>4258.41</v>
      </c>
      <c r="T31" s="46">
        <f>SUMIFS(Gastos!$D$2:$D$10000,Gastos!$B$2:$B$10000,'Cta Resultados'!T2,Gastos!$H$2:$H$10000,'Cta Resultados'!$P$31)</f>
        <v>0</v>
      </c>
      <c r="U31" s="46">
        <f>SUMIFS(Gastos!$D$2:$D$10000,Gastos!$B$2:$B$10000,'Cta Resultados'!U2,Gastos!$H$2:$H$10000,'Cta Resultados'!$P$31)</f>
        <v>0</v>
      </c>
      <c r="V31" s="46">
        <f>SUMIFS(Gastos!$D$2:$D$10000,Gastos!$B$2:$B$10000,'Cta Resultados'!V2,Gastos!$H$2:$H$10000,'Cta Resultados'!$P$31)</f>
        <v>0</v>
      </c>
      <c r="W31" s="46">
        <f>SUMIFS(Gastos!$D$2:$D$10000,Gastos!$B$2:$B$10000,'Cta Resultados'!W2,Gastos!$H$2:$H$10000,'Cta Resultados'!$P$31)</f>
        <v>0</v>
      </c>
      <c r="X31" s="46">
        <f>SUMIFS(Gastos!$D$2:$D$10000,Gastos!$B$2:$B$10000,'Cta Resultados'!X2,Gastos!$H$2:$H$10000,'Cta Resultados'!$P$31)</f>
        <v>0</v>
      </c>
      <c r="Y31" s="46">
        <f>SUMIFS(Gastos!$D$2:$D$10000,Gastos!$B$2:$B$10000,'Cta Resultados'!Y2,Gastos!$H$2:$H$10000,'Cta Resultados'!$P$31)</f>
        <v>0</v>
      </c>
      <c r="Z31" s="46">
        <f>SUMIFS(Gastos!$D$2:$D$10000,Gastos!$B$2:$B$10000,'Cta Resultados'!Z2,Gastos!$H$2:$H$10000,'Cta Resultados'!$P$31)</f>
        <v>0</v>
      </c>
      <c r="AA31" s="46">
        <f>SUMIFS(Gastos!$D$2:$D$10000,Gastos!$B$2:$B$10000,'Cta Resultados'!AA2,Gastos!$H$2:$H$10000,'Cta Resultados'!$P$31)</f>
        <v>0</v>
      </c>
      <c r="AB31" s="46">
        <f>SUMIFS(Gastos!$D$2:$D$10000,Gastos!$B$2:$B$10000,'Cta Resultados'!AB2,Gastos!$H$2:$H$10000,'Cta Resultados'!$P$31)</f>
        <v>0</v>
      </c>
      <c r="AC31" s="33">
        <f t="shared" ref="AC31:AC38" si="66">SUM(Q31:AB31)</f>
        <v>8116.8099999999995</v>
      </c>
      <c r="AE31" s="45" t="s">
        <v>83</v>
      </c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35">
        <f t="shared" ref="AR31:AR37" si="67">SUM(AF31:AQ31)</f>
        <v>0</v>
      </c>
    </row>
    <row r="32" spans="1:45" hidden="1" outlineLevel="1" x14ac:dyDescent="0.35">
      <c r="A32" s="45" t="s">
        <v>85</v>
      </c>
      <c r="B32" s="46">
        <v>2639.14</v>
      </c>
      <c r="C32" s="46">
        <v>1732.32</v>
      </c>
      <c r="D32" s="46">
        <v>1146.3400000000001</v>
      </c>
      <c r="E32" s="46">
        <v>1741.79</v>
      </c>
      <c r="F32" s="46">
        <v>3528.26</v>
      </c>
      <c r="G32" s="46">
        <v>1422.07</v>
      </c>
      <c r="H32" s="46">
        <v>1746.4699999999998</v>
      </c>
      <c r="I32" s="46">
        <v>2648.5</v>
      </c>
      <c r="J32" s="46">
        <v>949.31</v>
      </c>
      <c r="K32" s="46">
        <v>1668.59</v>
      </c>
      <c r="L32" s="46">
        <v>2297.17</v>
      </c>
      <c r="M32" s="46">
        <v>3733.18</v>
      </c>
      <c r="N32" s="35">
        <v>25253.14</v>
      </c>
      <c r="P32" s="45" t="s">
        <v>85</v>
      </c>
      <c r="Q32" s="46">
        <f>SUMIFS(Gastos!$D$2:$D$10000,Gastos!$B$2:$B$10000,'Cta Resultados'!Q2,Gastos!$H$2:$H$10000,'Cta Resultados'!$P$32)</f>
        <v>2397.5699999999997</v>
      </c>
      <c r="R32" s="46">
        <f>SUMIFS(Gastos!$D$2:$D$10000,Gastos!$B$2:$B$10000,'Cta Resultados'!R2,Gastos!$H$2:$H$10000,'Cta Resultados'!$P$32)</f>
        <v>643.17000000000007</v>
      </c>
      <c r="S32" s="46">
        <f>SUMIFS(Gastos!$D$2:$D$10000,Gastos!$B$2:$B$10000,'Cta Resultados'!S2,Gastos!$H$2:$H$10000,'Cta Resultados'!$P$32)</f>
        <v>1788.21</v>
      </c>
      <c r="T32" s="46">
        <f>SUMIFS(Gastos!$D$2:$D$10000,Gastos!$B$2:$B$10000,'Cta Resultados'!T2,Gastos!$H$2:$H$10000,'Cta Resultados'!$P$32)</f>
        <v>0</v>
      </c>
      <c r="U32" s="46">
        <f>SUMIFS(Gastos!$D$2:$D$10000,Gastos!$B$2:$B$10000,'Cta Resultados'!U2,Gastos!$H$2:$H$10000,'Cta Resultados'!$P$32)</f>
        <v>0</v>
      </c>
      <c r="V32" s="46">
        <f>SUMIFS(Gastos!$D$2:$D$10000,Gastos!$B$2:$B$10000,'Cta Resultados'!V2,Gastos!$H$2:$H$10000,'Cta Resultados'!$P$32)</f>
        <v>0</v>
      </c>
      <c r="W32" s="46">
        <f>SUMIFS(Gastos!$D$2:$D$10000,Gastos!$B$2:$B$10000,'Cta Resultados'!W2,Gastos!$H$2:$H$10000,'Cta Resultados'!$P$32)</f>
        <v>0</v>
      </c>
      <c r="X32" s="46">
        <f>SUMIFS(Gastos!$D$2:$D$10000,Gastos!$B$2:$B$10000,'Cta Resultados'!X2,Gastos!$H$2:$H$10000,'Cta Resultados'!$P$32)</f>
        <v>0</v>
      </c>
      <c r="Y32" s="46">
        <f>SUMIFS(Gastos!$D$2:$D$10000,Gastos!$B$2:$B$10000,'Cta Resultados'!Y2,Gastos!$H$2:$H$10000,'Cta Resultados'!$P$32)</f>
        <v>0</v>
      </c>
      <c r="Z32" s="46">
        <f>SUMIFS(Gastos!$D$2:$D$10000,Gastos!$B$2:$B$10000,'Cta Resultados'!Z2,Gastos!$H$2:$H$10000,'Cta Resultados'!$P$32)</f>
        <v>0</v>
      </c>
      <c r="AA32" s="46">
        <f>SUMIFS(Gastos!$D$2:$D$10000,Gastos!$B$2:$B$10000,'Cta Resultados'!AA2,Gastos!$H$2:$H$10000,'Cta Resultados'!$P$32)</f>
        <v>0</v>
      </c>
      <c r="AB32" s="46">
        <f>SUMIFS(Gastos!$D$2:$D$10000,Gastos!$B$2:$B$10000,'Cta Resultados'!AB2,Gastos!$H$2:$H$10000,'Cta Resultados'!$P$32)</f>
        <v>0</v>
      </c>
      <c r="AC32" s="33">
        <f t="shared" si="66"/>
        <v>4828.95</v>
      </c>
      <c r="AE32" s="45" t="s">
        <v>85</v>
      </c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35">
        <f t="shared" si="67"/>
        <v>0</v>
      </c>
    </row>
    <row r="33" spans="1:45" hidden="1" outlineLevel="1" x14ac:dyDescent="0.35">
      <c r="A33" s="45" t="s">
        <v>86</v>
      </c>
      <c r="B33" s="46">
        <v>2006.3500000000001</v>
      </c>
      <c r="C33" s="46">
        <v>1922.84</v>
      </c>
      <c r="D33" s="46">
        <v>2255.79</v>
      </c>
      <c r="E33" s="46">
        <v>332.56</v>
      </c>
      <c r="F33" s="46">
        <v>3214.2200000000003</v>
      </c>
      <c r="G33" s="46">
        <v>4581.1049999999996</v>
      </c>
      <c r="H33" s="46">
        <v>2126.4300000000003</v>
      </c>
      <c r="I33" s="46">
        <v>211.14999999999998</v>
      </c>
      <c r="J33" s="46">
        <v>2031.9</v>
      </c>
      <c r="K33" s="46">
        <v>525.06000000000006</v>
      </c>
      <c r="L33" s="46">
        <v>3699.2400000000002</v>
      </c>
      <c r="M33" s="46">
        <v>4418.0349999999999</v>
      </c>
      <c r="N33" s="35">
        <v>27324.680000000004</v>
      </c>
      <c r="P33" s="45" t="s">
        <v>127</v>
      </c>
      <c r="Q33" s="46">
        <f>SUMIFS(Gastos!$D$2:$D$10000,Gastos!$B$2:$B$10000,'Cta Resultados'!Q2,Gastos!$H$2:$H$10000,'Cta Resultados'!$P$33)</f>
        <v>915.13999999999987</v>
      </c>
      <c r="R33" s="46">
        <f>SUMIFS(Gastos!$D$2:$D$10000,Gastos!$B$2:$B$10000,'Cta Resultados'!R2,Gastos!$H$2:$H$10000,'Cta Resultados'!$P$33)</f>
        <v>924.67</v>
      </c>
      <c r="S33" s="46">
        <f>SUMIFS(Gastos!$D$2:$D$10000,Gastos!$B$2:$B$10000,'Cta Resultados'!S2,Gastos!$H$2:$H$10000,'Cta Resultados'!$P$33)</f>
        <v>828.76</v>
      </c>
      <c r="T33" s="46">
        <f>SUMIFS(Gastos!$D$2:$D$10000,Gastos!$B$2:$B$10000,'Cta Resultados'!T2,Gastos!$H$2:$H$10000,'Cta Resultados'!$P$33)</f>
        <v>0</v>
      </c>
      <c r="U33" s="46">
        <f>SUMIFS(Gastos!$D$2:$D$10000,Gastos!$B$2:$B$10000,'Cta Resultados'!U2,Gastos!$H$2:$H$10000,'Cta Resultados'!$P$33)</f>
        <v>0</v>
      </c>
      <c r="V33" s="46">
        <f>SUMIFS(Gastos!$D$2:$D$10000,Gastos!$B$2:$B$10000,'Cta Resultados'!V2,Gastos!$H$2:$H$10000,'Cta Resultados'!$P$33)</f>
        <v>0</v>
      </c>
      <c r="W33" s="46">
        <f>SUMIFS(Gastos!$D$2:$D$10000,Gastos!$B$2:$B$10000,'Cta Resultados'!W2,Gastos!$H$2:$H$10000,'Cta Resultados'!$P$33)</f>
        <v>0</v>
      </c>
      <c r="X33" s="46">
        <f>SUMIFS(Gastos!$D$2:$D$10000,Gastos!$B$2:$B$10000,'Cta Resultados'!X2,Gastos!$H$2:$H$10000,'Cta Resultados'!$P$33)</f>
        <v>0</v>
      </c>
      <c r="Y33" s="46">
        <f>SUMIFS(Gastos!$D$2:$D$10000,Gastos!$B$2:$B$10000,'Cta Resultados'!Y2,Gastos!$H$2:$H$10000,'Cta Resultados'!$P$33)</f>
        <v>0</v>
      </c>
      <c r="Z33" s="46">
        <f>SUMIFS(Gastos!$D$2:$D$10000,Gastos!$B$2:$B$10000,'Cta Resultados'!Z2,Gastos!$H$2:$H$10000,'Cta Resultados'!$P$33)</f>
        <v>0</v>
      </c>
      <c r="AA33" s="46">
        <f>SUMIFS(Gastos!$D$2:$D$10000,Gastos!$B$2:$B$10000,'Cta Resultados'!AA2,Gastos!$H$2:$H$10000,'Cta Resultados'!$P$33)</f>
        <v>0</v>
      </c>
      <c r="AB33" s="46">
        <f>SUMIFS(Gastos!$D$2:$D$10000,Gastos!$B$2:$B$10000,'Cta Resultados'!AB2,Gastos!$H$2:$H$10000,'Cta Resultados'!$P$33)</f>
        <v>0</v>
      </c>
      <c r="AC33" s="33">
        <f t="shared" si="66"/>
        <v>2668.5699999999997</v>
      </c>
      <c r="AE33" s="45" t="s">
        <v>86</v>
      </c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35">
        <f t="shared" si="67"/>
        <v>0</v>
      </c>
    </row>
    <row r="34" spans="1:45" hidden="1" outlineLevel="1" x14ac:dyDescent="0.35">
      <c r="A34" s="45" t="s">
        <v>87</v>
      </c>
      <c r="B34" s="46">
        <v>2180</v>
      </c>
      <c r="C34" s="46">
        <v>2476.1400000000003</v>
      </c>
      <c r="D34" s="46">
        <v>3373.17</v>
      </c>
      <c r="E34" s="46">
        <v>1546.15</v>
      </c>
      <c r="F34" s="46">
        <v>1680.89</v>
      </c>
      <c r="G34" s="46">
        <v>0</v>
      </c>
      <c r="H34" s="46">
        <v>648</v>
      </c>
      <c r="I34" s="46">
        <v>0</v>
      </c>
      <c r="J34" s="46">
        <v>100</v>
      </c>
      <c r="K34" s="46">
        <v>0</v>
      </c>
      <c r="L34" s="46">
        <v>0</v>
      </c>
      <c r="M34" s="46">
        <v>706.26</v>
      </c>
      <c r="N34" s="35">
        <v>12710.61</v>
      </c>
      <c r="P34" s="45" t="s">
        <v>87</v>
      </c>
      <c r="Q34" s="46">
        <f>SUMIFS(Gastos!$D$2:$D$10000,Gastos!$B$2:$B$10000,'Cta Resultados'!Q2,Gastos!$H$2:$H$10000,'Cta Resultados'!$P$34)</f>
        <v>340.34000000000003</v>
      </c>
      <c r="R34" s="46">
        <f>SUMIFS(Gastos!$D$2:$D$10000,Gastos!$B$2:$B$10000,'Cta Resultados'!R2,Gastos!$H$2:$H$10000,'Cta Resultados'!$P$34)</f>
        <v>4997.38</v>
      </c>
      <c r="S34" s="46">
        <f>SUMIFS(Gastos!$D$2:$D$10000,Gastos!$B$2:$B$10000,'Cta Resultados'!S2,Gastos!$H$2:$H$10000,'Cta Resultados'!$P$34)</f>
        <v>0</v>
      </c>
      <c r="T34" s="46">
        <f>SUMIFS(Gastos!$D$2:$D$10000,Gastos!$B$2:$B$10000,'Cta Resultados'!T2,Gastos!$H$2:$H$10000,'Cta Resultados'!$P$34)</f>
        <v>0</v>
      </c>
      <c r="U34" s="46">
        <f>SUMIFS(Gastos!$D$2:$D$10000,Gastos!$B$2:$B$10000,'Cta Resultados'!U2,Gastos!$H$2:$H$10000,'Cta Resultados'!$P$34)</f>
        <v>0</v>
      </c>
      <c r="V34" s="46">
        <f>SUMIFS(Gastos!$D$2:$D$10000,Gastos!$B$2:$B$10000,'Cta Resultados'!V2,Gastos!$H$2:$H$10000,'Cta Resultados'!$P$34)</f>
        <v>0</v>
      </c>
      <c r="W34" s="46">
        <f>SUMIFS(Gastos!$D$2:$D$10000,Gastos!$B$2:$B$10000,'Cta Resultados'!W2,Gastos!$H$2:$H$10000,'Cta Resultados'!$P$34)</f>
        <v>0</v>
      </c>
      <c r="X34" s="46">
        <f>SUMIFS(Gastos!$D$2:$D$10000,Gastos!$B$2:$B$10000,'Cta Resultados'!X2,Gastos!$H$2:$H$10000,'Cta Resultados'!$P$34)</f>
        <v>0</v>
      </c>
      <c r="Y34" s="46">
        <f>SUMIFS(Gastos!$D$2:$D$10000,Gastos!$B$2:$B$10000,'Cta Resultados'!Y2,Gastos!$H$2:$H$10000,'Cta Resultados'!$P$34)</f>
        <v>0</v>
      </c>
      <c r="Z34" s="46">
        <f>SUMIFS(Gastos!$D$2:$D$10000,Gastos!$B$2:$B$10000,'Cta Resultados'!Z2,Gastos!$H$2:$H$10000,'Cta Resultados'!$P$34)</f>
        <v>0</v>
      </c>
      <c r="AA34" s="46">
        <f>SUMIFS(Gastos!$D$2:$D$10000,Gastos!$B$2:$B$10000,'Cta Resultados'!AA2,Gastos!$H$2:$H$10000,'Cta Resultados'!$P$34)</f>
        <v>0</v>
      </c>
      <c r="AB34" s="46">
        <f>SUMIFS(Gastos!$D$2:$D$10000,Gastos!$B$2:$B$10000,'Cta Resultados'!AB2,Gastos!$H$2:$H$10000,'Cta Resultados'!$P$34)</f>
        <v>0</v>
      </c>
      <c r="AC34" s="33">
        <f t="shared" si="66"/>
        <v>5337.72</v>
      </c>
      <c r="AE34" s="45" t="s">
        <v>87</v>
      </c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35">
        <f t="shared" si="67"/>
        <v>0</v>
      </c>
    </row>
    <row r="35" spans="1:45" hidden="1" outlineLevel="1" x14ac:dyDescent="0.35">
      <c r="A35" s="47" t="s">
        <v>91</v>
      </c>
      <c r="B35" s="46">
        <v>700</v>
      </c>
      <c r="C35" s="46">
        <v>200</v>
      </c>
      <c r="D35" s="46">
        <v>100</v>
      </c>
      <c r="E35" s="46">
        <v>1040</v>
      </c>
      <c r="F35" s="46">
        <v>945</v>
      </c>
      <c r="G35" s="46">
        <v>100</v>
      </c>
      <c r="H35" s="46">
        <v>100</v>
      </c>
      <c r="I35" s="46">
        <v>100</v>
      </c>
      <c r="J35" s="46">
        <v>700</v>
      </c>
      <c r="K35" s="46">
        <v>100</v>
      </c>
      <c r="L35" s="46">
        <v>760</v>
      </c>
      <c r="M35" s="46">
        <v>2489.77</v>
      </c>
      <c r="N35" s="35">
        <v>7334.77</v>
      </c>
      <c r="P35" s="47" t="s">
        <v>91</v>
      </c>
      <c r="Q35" s="46">
        <f>SUMIFS(Gastos!$D$2:$D$10000,Gastos!$B$2:$B$10000,'Cta Resultados'!Q2,Gastos!$H$2:$H$10000,'Cta Resultados'!$P$35)</f>
        <v>304</v>
      </c>
      <c r="R35" s="46">
        <f>SUMIFS(Gastos!$D$2:$D$10000,Gastos!$B$2:$B$10000,'Cta Resultados'!R2,Gastos!$H$2:$H$10000,'Cta Resultados'!$P$35)</f>
        <v>204</v>
      </c>
      <c r="S35" s="46">
        <f>SUMIFS(Gastos!$D$2:$D$10000,Gastos!$B$2:$B$10000,'Cta Resultados'!S2,Gastos!$H$2:$H$10000,'Cta Resultados'!$P$35)</f>
        <v>704</v>
      </c>
      <c r="T35" s="46">
        <f>SUMIFS(Gastos!$D$2:$D$10000,Gastos!$B$2:$B$10000,'Cta Resultados'!T2,Gastos!$H$2:$H$10000,'Cta Resultados'!$P$35)</f>
        <v>0</v>
      </c>
      <c r="U35" s="46">
        <f>SUMIFS(Gastos!$D$2:$D$10000,Gastos!$B$2:$B$10000,'Cta Resultados'!U2,Gastos!$H$2:$H$10000,'Cta Resultados'!$P$35)</f>
        <v>0</v>
      </c>
      <c r="V35" s="46">
        <f>SUMIFS(Gastos!$D$2:$D$10000,Gastos!$B$2:$B$10000,'Cta Resultados'!V2,Gastos!$H$2:$H$10000,'Cta Resultados'!$P$35)</f>
        <v>0</v>
      </c>
      <c r="W35" s="46">
        <f>SUMIFS(Gastos!$D$2:$D$10000,Gastos!$B$2:$B$10000,'Cta Resultados'!W2,Gastos!$H$2:$H$10000,'Cta Resultados'!$P$35)</f>
        <v>0</v>
      </c>
      <c r="X35" s="46">
        <f>SUMIFS(Gastos!$D$2:$D$10000,Gastos!$B$2:$B$10000,'Cta Resultados'!X2,Gastos!$H$2:$H$10000,'Cta Resultados'!$P$35)</f>
        <v>0</v>
      </c>
      <c r="Y35" s="46">
        <f>SUMIFS(Gastos!$D$2:$D$10000,Gastos!$B$2:$B$10000,'Cta Resultados'!Y2,Gastos!$H$2:$H$10000,'Cta Resultados'!$P$35)</f>
        <v>0</v>
      </c>
      <c r="Z35" s="46">
        <f>SUMIFS(Gastos!$D$2:$D$10000,Gastos!$B$2:$B$10000,'Cta Resultados'!Z2,Gastos!$H$2:$H$10000,'Cta Resultados'!$P$35)</f>
        <v>0</v>
      </c>
      <c r="AA35" s="46">
        <f>SUMIFS(Gastos!$D$2:$D$10000,Gastos!$B$2:$B$10000,'Cta Resultados'!AA2,Gastos!$H$2:$H$10000,'Cta Resultados'!$P$35)</f>
        <v>0</v>
      </c>
      <c r="AB35" s="46">
        <f>SUMIFS(Gastos!$D$2:$D$10000,Gastos!$B$2:$B$10000,'Cta Resultados'!AB2,Gastos!$H$2:$H$10000,'Cta Resultados'!$P$35)</f>
        <v>0</v>
      </c>
      <c r="AC35" s="33">
        <f t="shared" si="66"/>
        <v>1212</v>
      </c>
      <c r="AE35" s="47" t="s">
        <v>91</v>
      </c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35">
        <f t="shared" si="67"/>
        <v>0</v>
      </c>
    </row>
    <row r="36" spans="1:45" hidden="1" outlineLevel="1" x14ac:dyDescent="0.35">
      <c r="A36" s="45" t="s">
        <v>94</v>
      </c>
      <c r="B36" s="46">
        <v>422.74</v>
      </c>
      <c r="C36" s="46">
        <v>0</v>
      </c>
      <c r="D36" s="46">
        <v>236.46</v>
      </c>
      <c r="E36" s="46">
        <v>2215.3599999999997</v>
      </c>
      <c r="F36" s="46">
        <v>0</v>
      </c>
      <c r="G36" s="46">
        <v>5820.1100000000006</v>
      </c>
      <c r="H36" s="46">
        <v>444</v>
      </c>
      <c r="I36" s="46">
        <v>180</v>
      </c>
      <c r="J36" s="46">
        <v>0</v>
      </c>
      <c r="K36" s="46">
        <v>1224</v>
      </c>
      <c r="L36" s="46">
        <v>1185.5</v>
      </c>
      <c r="M36" s="46">
        <v>4362.6100000000006</v>
      </c>
      <c r="N36" s="35">
        <v>16090.78</v>
      </c>
      <c r="P36" s="45" t="s">
        <v>94</v>
      </c>
      <c r="Q36" s="46">
        <f>SUMIFS(Gastos!$D$2:$D$10000,Gastos!$B$2:$B$10000,'Cta Resultados'!$Q$2,Gastos!$H$2:$H$10000,'Cta Resultados'!P36)</f>
        <v>4526.8999999999996</v>
      </c>
      <c r="R36" s="46">
        <f>SUMIFS(Gastos!$D$2:$D$10000,Gastos!$B$2:$B$10000,'Cta Resultados'!R2,Gastos!$H$2:$H$10000,'Cta Resultados'!$P$36)</f>
        <v>863.18000000000006</v>
      </c>
      <c r="S36" s="46">
        <f>SUMIFS(Gastos!$D$2:$D$10000,Gastos!$B$2:$B$10000,'Cta Resultados'!S2,Gastos!$H$2:$H$10000,'Cta Resultados'!$P$36)</f>
        <v>1378</v>
      </c>
      <c r="T36" s="46">
        <f>SUMIFS(Gastos!$D$2:$D$10000,Gastos!$B$2:$B$10000,'Cta Resultados'!T2,Gastos!$H$2:$H$10000,'Cta Resultados'!$P$36)</f>
        <v>0</v>
      </c>
      <c r="U36" s="46">
        <f>SUMIFS(Gastos!$D$2:$D$10000,Gastos!$B$2:$B$10000,'Cta Resultados'!U2,Gastos!$H$2:$H$10000,'Cta Resultados'!$P$36)</f>
        <v>0</v>
      </c>
      <c r="V36" s="46">
        <f>SUMIFS(Gastos!$D$2:$D$10000,Gastos!$B$2:$B$10000,'Cta Resultados'!V2,Gastos!$H$2:$H$10000,'Cta Resultados'!$P$36)</f>
        <v>0</v>
      </c>
      <c r="W36" s="46">
        <f>SUMIFS(Gastos!$D$2:$D$10000,Gastos!$B$2:$B$10000,'Cta Resultados'!W2,Gastos!$H$2:$H$10000,'Cta Resultados'!$P$36)</f>
        <v>0</v>
      </c>
      <c r="X36" s="46">
        <f>SUMIFS(Gastos!$D$2:$D$10000,Gastos!$B$2:$B$10000,'Cta Resultados'!X2,Gastos!$H$2:$H$10000,'Cta Resultados'!$P$36)</f>
        <v>0</v>
      </c>
      <c r="Y36" s="46">
        <f>SUMIFS(Gastos!$D$2:$D$10000,Gastos!$B$2:$B$10000,'Cta Resultados'!Y2,Gastos!$H$2:$H$10000,'Cta Resultados'!$P$36)</f>
        <v>0</v>
      </c>
      <c r="Z36" s="46">
        <f>SUMIFS(Gastos!$D$2:$D$10000,Gastos!$B$2:$B$10000,'Cta Resultados'!Z2,Gastos!$H$2:$H$10000,'Cta Resultados'!$P$36)</f>
        <v>0</v>
      </c>
      <c r="AA36" s="46">
        <f>SUMIFS(Gastos!$D$2:$D$10000,Gastos!$B$2:$B$10000,'Cta Resultados'!AA2,Gastos!$H$2:$H$10000,'Cta Resultados'!$P$36)</f>
        <v>0</v>
      </c>
      <c r="AB36" s="46">
        <f>SUMIFS(Gastos!$D$2:$D$10000,Gastos!$B$2:$B$10000,'Cta Resultados'!AB2,Gastos!$H$2:$H$10000,'Cta Resultados'!$P$36)</f>
        <v>0</v>
      </c>
      <c r="AC36" s="33">
        <f t="shared" si="66"/>
        <v>6768.08</v>
      </c>
      <c r="AE36" s="45" t="s">
        <v>94</v>
      </c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35">
        <f t="shared" si="67"/>
        <v>0</v>
      </c>
    </row>
    <row r="37" spans="1:45" hidden="1" outlineLevel="1" x14ac:dyDescent="0.35">
      <c r="A37" s="45" t="s">
        <v>103</v>
      </c>
      <c r="B37" s="46">
        <v>0</v>
      </c>
      <c r="C37" s="46">
        <v>278.87</v>
      </c>
      <c r="D37" s="46">
        <v>883.17</v>
      </c>
      <c r="E37" s="46">
        <v>0</v>
      </c>
      <c r="F37" s="46">
        <v>487.78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758.05</v>
      </c>
      <c r="M37" s="46">
        <v>0</v>
      </c>
      <c r="N37" s="35">
        <v>2407.87</v>
      </c>
      <c r="P37" s="45" t="s">
        <v>103</v>
      </c>
      <c r="Q37" s="46">
        <f>SUMIFS(Gastos!$D$2:$D$10000,Gastos!$B$2:$B$10000,'Cta Resultados'!Q2,Gastos!$H$2:$H$10000,'Cta Resultados'!$P$37)</f>
        <v>0</v>
      </c>
      <c r="R37" s="46">
        <f>SUMIFS(Gastos!$D$2:$D$10000,Gastos!$B$2:$B$10000,'Cta Resultados'!R2,Gastos!$H$2:$H$10000,'Cta Resultados'!$P$37)</f>
        <v>0</v>
      </c>
      <c r="S37" s="46">
        <f>SUMIFS(Gastos!$D$2:$D$10000,Gastos!$B$2:$B$10000,'Cta Resultados'!S2,Gastos!$H$2:$H$10000,'Cta Resultados'!$P$37)</f>
        <v>0</v>
      </c>
      <c r="T37" s="46">
        <f>SUMIFS(Gastos!$D$2:$D$10000,Gastos!$B$2:$B$10000,'Cta Resultados'!T2,Gastos!$H$2:$H$10000,'Cta Resultados'!$P$37)</f>
        <v>0</v>
      </c>
      <c r="U37" s="46">
        <f>SUMIFS(Gastos!$D$2:$D$10000,Gastos!$B$2:$B$10000,'Cta Resultados'!U2,Gastos!$H$2:$H$10000,'Cta Resultados'!$P$37)</f>
        <v>0</v>
      </c>
      <c r="V37" s="46">
        <f>SUMIFS(Gastos!$D$2:$D$10000,Gastos!$B$2:$B$10000,'Cta Resultados'!V2,Gastos!$H$2:$H$10000,'Cta Resultados'!$P$37)</f>
        <v>0</v>
      </c>
      <c r="W37" s="46">
        <f>SUMIFS(Gastos!$D$2:$D$10000,Gastos!$B$2:$B$10000,'Cta Resultados'!W2,Gastos!$H$2:$H$10000,'Cta Resultados'!$P$37)</f>
        <v>0</v>
      </c>
      <c r="X37" s="46">
        <f>SUMIFS(Gastos!$D$2:$D$10000,Gastos!$B$2:$B$10000,'Cta Resultados'!X2,Gastos!$H$2:$H$10000,'Cta Resultados'!$P$37)</f>
        <v>0</v>
      </c>
      <c r="Y37" s="46">
        <f>SUMIFS(Gastos!$D$2:$D$10000,Gastos!$B$2:$B$10000,'Cta Resultados'!Y2,Gastos!$H$2:$H$10000,'Cta Resultados'!$P$37)</f>
        <v>0</v>
      </c>
      <c r="Z37" s="46">
        <f>SUMIFS(Gastos!$D$2:$D$10000,Gastos!$B$2:$B$10000,'Cta Resultados'!Z2,Gastos!$H$2:$H$10000,'Cta Resultados'!$P$37)</f>
        <v>0</v>
      </c>
      <c r="AA37" s="46">
        <f>SUMIFS(Gastos!$D$2:$D$10000,Gastos!$B$2:$B$10000,'Cta Resultados'!AA2,Gastos!$H$2:$H$10000,'Cta Resultados'!$P$37)</f>
        <v>0</v>
      </c>
      <c r="AB37" s="46">
        <f>SUMIFS(Gastos!$D$2:$D$10000,Gastos!$B$2:$B$10000,'Cta Resultados'!AB2,Gastos!$H$2:$H$10000,'Cta Resultados'!$P$37)</f>
        <v>0</v>
      </c>
      <c r="AC37" s="33">
        <f t="shared" si="66"/>
        <v>0</v>
      </c>
      <c r="AE37" s="56" t="s">
        <v>103</v>
      </c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35">
        <f t="shared" si="67"/>
        <v>0</v>
      </c>
    </row>
    <row r="38" spans="1:45" hidden="1" outlineLevel="1" x14ac:dyDescent="0.35">
      <c r="A38" s="45" t="s">
        <v>123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35"/>
      <c r="P38" s="45" t="s">
        <v>115</v>
      </c>
      <c r="Q38" s="46">
        <f>SUMIFS(Gastos!$D$2:$D$10000,Gastos!$B$2:$B$10000,'Cta Resultados'!Q2,Gastos!$H$2:$H$10000,'Cta Resultados'!$P$38)</f>
        <v>843.17</v>
      </c>
      <c r="R38" s="46">
        <f>SUMIFS(Gastos!$D$2:$D$10000,Gastos!$B$2:$B$10000,'Cta Resultados'!R2,Gastos!$H$2:$H$10000,'Cta Resultados'!$P$38)</f>
        <v>188.4</v>
      </c>
      <c r="S38" s="46">
        <f>SUMIFS(Gastos!$D$2:$D$10000,Gastos!$B$2:$B$10000,'Cta Resultados'!S2,Gastos!$H$2:$H$10000,'Cta Resultados'!$P$38)</f>
        <v>1414.9499999999998</v>
      </c>
      <c r="T38" s="46">
        <f>SUMIFS(Gastos!$D$2:$D$10000,Gastos!$B$2:$B$10000,'Cta Resultados'!T2,Gastos!$H$2:$H$10000,'Cta Resultados'!$P$38)</f>
        <v>0</v>
      </c>
      <c r="U38" s="46">
        <f>SUMIFS(Gastos!$D$2:$D$10000,Gastos!$B$2:$B$10000,'Cta Resultados'!U2,Gastos!$H$2:$H$10000,'Cta Resultados'!$P$38)</f>
        <v>0</v>
      </c>
      <c r="V38" s="46">
        <f>SUMIFS(Gastos!$D$2:$D$10000,Gastos!$B$2:$B$10000,'Cta Resultados'!V2,Gastos!$H$2:$H$10000,'Cta Resultados'!$P$38)</f>
        <v>0</v>
      </c>
      <c r="W38" s="46">
        <f>SUMIFS(Gastos!$D$2:$D$10000,Gastos!$B$2:$B$10000,'Cta Resultados'!W2,Gastos!$H$2:$H$10000,'Cta Resultados'!$P$38)</f>
        <v>0</v>
      </c>
      <c r="X38" s="46">
        <f>SUMIFS(Gastos!$D$2:$D$10000,Gastos!$B$2:$B$10000,'Cta Resultados'!X2,Gastos!$H$2:$H$10000,'Cta Resultados'!$P$38)</f>
        <v>0</v>
      </c>
      <c r="Y38" s="46">
        <f>SUMIFS(Gastos!$D$2:$D$10000,Gastos!$B$2:$B$10000,'Cta Resultados'!Y2,Gastos!$H$2:$H$10000,'Cta Resultados'!$P$38)</f>
        <v>0</v>
      </c>
      <c r="Z38" s="46">
        <f>SUMIFS(Gastos!$D$2:$D$10000,Gastos!$B$2:$B$10000,'Cta Resultados'!Z2,Gastos!$H$2:$H$10000,'Cta Resultados'!$P$38)</f>
        <v>0</v>
      </c>
      <c r="AA38" s="46">
        <f>SUMIFS(Gastos!$D$2:$D$10000,Gastos!$B$2:$B$10000,'Cta Resultados'!AA2,Gastos!$H$2:$H$10000,'Cta Resultados'!$P$38)</f>
        <v>0</v>
      </c>
      <c r="AB38" s="46">
        <f>SUMIFS(Gastos!$D$2:$D$10000,Gastos!$B$2:$B$10000,'Cta Resultados'!AB2,Gastos!$H$2:$H$10000,'Cta Resultados'!$P$38)</f>
        <v>0</v>
      </c>
      <c r="AC38" s="33">
        <f t="shared" si="66"/>
        <v>2446.5199999999995</v>
      </c>
      <c r="AE38" s="45" t="s">
        <v>123</v>
      </c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35"/>
    </row>
    <row r="39" spans="1:45" collapsed="1" x14ac:dyDescent="0.35">
      <c r="A39" s="48" t="s">
        <v>98</v>
      </c>
      <c r="B39" s="31">
        <v>0.42717939100351543</v>
      </c>
      <c r="C39" s="31">
        <v>0.42720796837481023</v>
      </c>
      <c r="D39" s="31">
        <v>0.30379999786119982</v>
      </c>
      <c r="E39" s="31">
        <v>0.2702081806301061</v>
      </c>
      <c r="F39" s="31">
        <v>0.49466078589878992</v>
      </c>
      <c r="G39" s="31">
        <v>0.73485426569411472</v>
      </c>
      <c r="H39" s="31">
        <v>0.25768745791473302</v>
      </c>
      <c r="I39" s="31">
        <v>0.66040712578016258</v>
      </c>
      <c r="J39" s="31">
        <v>0.42116022149354582</v>
      </c>
      <c r="K39" s="31">
        <v>0.54174809190916007</v>
      </c>
      <c r="L39" s="31">
        <v>0.51419074204467063</v>
      </c>
      <c r="M39" s="31">
        <v>0.60487225535939226</v>
      </c>
      <c r="N39" s="21"/>
      <c r="P39" s="48" t="s">
        <v>98</v>
      </c>
      <c r="Q39" s="31">
        <f>Q27/Q3</f>
        <v>0.20127770488218064</v>
      </c>
      <c r="R39" s="31">
        <f t="shared" ref="R39:AB39" si="68">R27/R3</f>
        <v>0.21052361417038418</v>
      </c>
      <c r="S39" s="31">
        <f t="shared" si="68"/>
        <v>0.21638770946394204</v>
      </c>
      <c r="T39" s="31" t="e">
        <f t="shared" si="68"/>
        <v>#DIV/0!</v>
      </c>
      <c r="U39" s="31" t="e">
        <f t="shared" si="68"/>
        <v>#DIV/0!</v>
      </c>
      <c r="V39" s="31" t="e">
        <f t="shared" si="68"/>
        <v>#DIV/0!</v>
      </c>
      <c r="W39" s="31" t="e">
        <f t="shared" si="68"/>
        <v>#DIV/0!</v>
      </c>
      <c r="X39" s="31" t="e">
        <f t="shared" si="68"/>
        <v>#DIV/0!</v>
      </c>
      <c r="Y39" s="31" t="e">
        <f t="shared" si="68"/>
        <v>#DIV/0!</v>
      </c>
      <c r="Z39" s="31" t="e">
        <f t="shared" si="68"/>
        <v>#DIV/0!</v>
      </c>
      <c r="AA39" s="31" t="e">
        <f t="shared" si="68"/>
        <v>#DIV/0!</v>
      </c>
      <c r="AB39" s="31" t="e">
        <f t="shared" si="68"/>
        <v>#DIV/0!</v>
      </c>
      <c r="AC39" s="21"/>
      <c r="AE39" s="48" t="s">
        <v>98</v>
      </c>
      <c r="AF39" s="31">
        <f>AF27/AF3</f>
        <v>0</v>
      </c>
      <c r="AG39" s="31">
        <f t="shared" ref="AG39:AQ39" si="69">AG27/AG3</f>
        <v>0</v>
      </c>
      <c r="AH39" s="31">
        <f t="shared" si="69"/>
        <v>0</v>
      </c>
      <c r="AI39" s="31">
        <f t="shared" si="69"/>
        <v>0</v>
      </c>
      <c r="AJ39" s="31">
        <f t="shared" si="69"/>
        <v>0</v>
      </c>
      <c r="AK39" s="31">
        <f t="shared" si="69"/>
        <v>0</v>
      </c>
      <c r="AL39" s="31">
        <f t="shared" si="69"/>
        <v>0</v>
      </c>
      <c r="AM39" s="31">
        <f t="shared" si="69"/>
        <v>0</v>
      </c>
      <c r="AN39" s="31">
        <f t="shared" si="69"/>
        <v>0</v>
      </c>
      <c r="AO39" s="31">
        <f t="shared" si="69"/>
        <v>0</v>
      </c>
      <c r="AP39" s="31">
        <f t="shared" si="69"/>
        <v>0</v>
      </c>
      <c r="AQ39" s="31">
        <f t="shared" si="69"/>
        <v>0</v>
      </c>
      <c r="AR39" s="21"/>
    </row>
    <row r="40" spans="1:45" ht="7" customHeight="1" x14ac:dyDescent="0.35">
      <c r="A40" s="22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1"/>
      <c r="P40" s="22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1"/>
      <c r="AE40" s="22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1"/>
    </row>
    <row r="41" spans="1:45" x14ac:dyDescent="0.35">
      <c r="A41" s="70" t="s">
        <v>65</v>
      </c>
      <c r="B41" s="71">
        <v>32544.910000000003</v>
      </c>
      <c r="C41" s="71">
        <v>29115.527000000002</v>
      </c>
      <c r="D41" s="71">
        <v>34820.589999999997</v>
      </c>
      <c r="E41" s="71">
        <v>31932.876</v>
      </c>
      <c r="F41" s="71">
        <v>34237.542999999998</v>
      </c>
      <c r="G41" s="71">
        <v>35562.440999999999</v>
      </c>
      <c r="H41" s="71">
        <v>27581.472999999998</v>
      </c>
      <c r="I41" s="71">
        <v>25528.794999999998</v>
      </c>
      <c r="J41" s="71">
        <v>25375.573</v>
      </c>
      <c r="K41" s="71">
        <v>29684.494999999995</v>
      </c>
      <c r="L41" s="71">
        <v>33844.818842975204</v>
      </c>
      <c r="M41" s="71">
        <v>41152.387000000002</v>
      </c>
      <c r="N41" s="72">
        <v>381381.42884297512</v>
      </c>
      <c r="P41" s="24" t="s">
        <v>65</v>
      </c>
      <c r="Q41" s="25">
        <f>Q13+Q27</f>
        <v>44008.36</v>
      </c>
      <c r="R41" s="25">
        <f t="shared" ref="R41:AB41" si="70">R13+R27</f>
        <v>38018.35</v>
      </c>
      <c r="S41" s="25">
        <f t="shared" si="70"/>
        <v>38677.64</v>
      </c>
      <c r="T41" s="25">
        <f t="shared" si="70"/>
        <v>0</v>
      </c>
      <c r="U41" s="25">
        <f t="shared" si="70"/>
        <v>0</v>
      </c>
      <c r="V41" s="25">
        <f t="shared" si="70"/>
        <v>0</v>
      </c>
      <c r="W41" s="25">
        <f t="shared" si="70"/>
        <v>0</v>
      </c>
      <c r="X41" s="25">
        <f t="shared" si="70"/>
        <v>0</v>
      </c>
      <c r="Y41" s="25">
        <f t="shared" si="70"/>
        <v>0</v>
      </c>
      <c r="Z41" s="25">
        <f t="shared" si="70"/>
        <v>0</v>
      </c>
      <c r="AA41" s="25">
        <f t="shared" si="70"/>
        <v>0</v>
      </c>
      <c r="AB41" s="25">
        <f t="shared" si="70"/>
        <v>0</v>
      </c>
      <c r="AC41" s="16">
        <f>SUM(Q41:AB41)</f>
        <v>120704.34999999999</v>
      </c>
      <c r="AE41" s="81" t="s">
        <v>65</v>
      </c>
      <c r="AF41" s="82">
        <f>AF13+AF27</f>
        <v>0</v>
      </c>
      <c r="AG41" s="82">
        <f t="shared" ref="AG41:AQ41" si="71">AG13+AG27</f>
        <v>0</v>
      </c>
      <c r="AH41" s="82">
        <f t="shared" si="71"/>
        <v>0</v>
      </c>
      <c r="AI41" s="82">
        <f t="shared" si="71"/>
        <v>0</v>
      </c>
      <c r="AJ41" s="82">
        <f t="shared" si="71"/>
        <v>0</v>
      </c>
      <c r="AK41" s="82">
        <f t="shared" si="71"/>
        <v>0</v>
      </c>
      <c r="AL41" s="82">
        <f t="shared" si="71"/>
        <v>0</v>
      </c>
      <c r="AM41" s="82">
        <f t="shared" si="71"/>
        <v>0</v>
      </c>
      <c r="AN41" s="82">
        <f t="shared" si="71"/>
        <v>0</v>
      </c>
      <c r="AO41" s="82">
        <f t="shared" si="71"/>
        <v>0</v>
      </c>
      <c r="AP41" s="82">
        <f t="shared" si="71"/>
        <v>0</v>
      </c>
      <c r="AQ41" s="82">
        <f t="shared" si="71"/>
        <v>0</v>
      </c>
      <c r="AR41" s="83">
        <f>SUM(AF41:AQ41)</f>
        <v>0</v>
      </c>
    </row>
    <row r="42" spans="1:45" hidden="1" outlineLevel="1" x14ac:dyDescent="0.35">
      <c r="A42" s="58" t="s">
        <v>106</v>
      </c>
      <c r="B42" s="59">
        <v>11269.105</v>
      </c>
      <c r="C42" s="59">
        <v>7898.4849999999988</v>
      </c>
      <c r="D42" s="59">
        <v>12952.310000000001</v>
      </c>
      <c r="E42" s="59">
        <v>8517.33</v>
      </c>
      <c r="F42" s="59">
        <v>9426.18</v>
      </c>
      <c r="G42" s="59">
        <v>11614.58</v>
      </c>
      <c r="H42" s="59">
        <v>9275.6949999999997</v>
      </c>
      <c r="I42" s="59">
        <v>8726.625</v>
      </c>
      <c r="J42" s="59">
        <v>9449.2150000000001</v>
      </c>
      <c r="K42" s="59">
        <v>8521.7200000000012</v>
      </c>
      <c r="L42" s="59">
        <v>11977.19</v>
      </c>
      <c r="M42" s="59">
        <v>16963.14</v>
      </c>
      <c r="N42" s="59">
        <v>126591.575</v>
      </c>
      <c r="P42" s="58" t="s">
        <v>106</v>
      </c>
      <c r="Q42" s="59">
        <f>Q15+Q18+Q21+Q28</f>
        <v>18263.32</v>
      </c>
      <c r="R42" s="59">
        <f t="shared" ref="R42:AB42" si="72">R15+R18+R21+R28</f>
        <v>12550.05</v>
      </c>
      <c r="S42" s="59">
        <f t="shared" si="72"/>
        <v>13884.61</v>
      </c>
      <c r="T42" s="59">
        <f t="shared" si="72"/>
        <v>0</v>
      </c>
      <c r="U42" s="59">
        <f t="shared" si="72"/>
        <v>0</v>
      </c>
      <c r="V42" s="59">
        <f t="shared" si="72"/>
        <v>0</v>
      </c>
      <c r="W42" s="59">
        <f t="shared" si="72"/>
        <v>0</v>
      </c>
      <c r="X42" s="59">
        <f t="shared" si="72"/>
        <v>0</v>
      </c>
      <c r="Y42" s="59">
        <f t="shared" si="72"/>
        <v>0</v>
      </c>
      <c r="Z42" s="59">
        <f t="shared" si="72"/>
        <v>0</v>
      </c>
      <c r="AA42" s="59">
        <f t="shared" si="72"/>
        <v>0</v>
      </c>
      <c r="AB42" s="59">
        <f t="shared" si="72"/>
        <v>0</v>
      </c>
      <c r="AC42" s="59">
        <f>SUM(Q42:AB42)</f>
        <v>44697.979999999996</v>
      </c>
      <c r="AE42" s="58" t="s">
        <v>106</v>
      </c>
      <c r="AF42" s="59">
        <f>AF15+AF18+AF21+AF28</f>
        <v>0</v>
      </c>
      <c r="AG42" s="59">
        <f t="shared" ref="AG42:AQ42" si="73">AG15+AG18+AG21+AG28</f>
        <v>0</v>
      </c>
      <c r="AH42" s="59">
        <f t="shared" si="73"/>
        <v>0</v>
      </c>
      <c r="AI42" s="59">
        <f t="shared" si="73"/>
        <v>0</v>
      </c>
      <c r="AJ42" s="59">
        <f t="shared" si="73"/>
        <v>0</v>
      </c>
      <c r="AK42" s="59">
        <f t="shared" si="73"/>
        <v>0</v>
      </c>
      <c r="AL42" s="59">
        <f t="shared" si="73"/>
        <v>0</v>
      </c>
      <c r="AM42" s="59">
        <f t="shared" si="73"/>
        <v>0</v>
      </c>
      <c r="AN42" s="59">
        <f t="shared" si="73"/>
        <v>0</v>
      </c>
      <c r="AO42" s="59">
        <f t="shared" si="73"/>
        <v>0</v>
      </c>
      <c r="AP42" s="59">
        <f t="shared" si="73"/>
        <v>0</v>
      </c>
      <c r="AQ42" s="59">
        <f t="shared" si="73"/>
        <v>0</v>
      </c>
      <c r="AR42" s="59">
        <f>SUM(AF42:AQ42)</f>
        <v>0</v>
      </c>
      <c r="AS42" s="97" t="s">
        <v>113</v>
      </c>
    </row>
    <row r="43" spans="1:45" hidden="1" outlineLevel="1" x14ac:dyDescent="0.35">
      <c r="A43" s="58" t="s">
        <v>107</v>
      </c>
      <c r="B43" s="59">
        <v>21275.805</v>
      </c>
      <c r="C43" s="59">
        <v>21217.042000000001</v>
      </c>
      <c r="D43" s="59">
        <v>21868.28</v>
      </c>
      <c r="E43" s="59">
        <v>23415.545999999998</v>
      </c>
      <c r="F43" s="59">
        <v>24811.362999999998</v>
      </c>
      <c r="G43" s="59">
        <v>23947.860999999997</v>
      </c>
      <c r="H43" s="59">
        <v>18305.777999999998</v>
      </c>
      <c r="I43" s="59">
        <v>16802.169999999998</v>
      </c>
      <c r="J43" s="59">
        <v>15926.358</v>
      </c>
      <c r="K43" s="59">
        <v>21162.775000000001</v>
      </c>
      <c r="L43" s="59">
        <v>21867.628842975209</v>
      </c>
      <c r="M43" s="59">
        <v>24189.247000000003</v>
      </c>
      <c r="N43" s="59">
        <v>254789.85384297519</v>
      </c>
      <c r="P43" s="58" t="s">
        <v>107</v>
      </c>
      <c r="Q43" s="59">
        <f>Q16+Q19+Q22+Q29</f>
        <v>25745.040000000001</v>
      </c>
      <c r="R43" s="59">
        <f t="shared" ref="R43:AB43" si="74">R16+R19+R22+R29</f>
        <v>25468.3</v>
      </c>
      <c r="S43" s="59">
        <f t="shared" si="74"/>
        <v>24793.029999999995</v>
      </c>
      <c r="T43" s="59">
        <f t="shared" si="74"/>
        <v>0</v>
      </c>
      <c r="U43" s="59">
        <f t="shared" si="74"/>
        <v>0</v>
      </c>
      <c r="V43" s="59">
        <f t="shared" si="74"/>
        <v>0</v>
      </c>
      <c r="W43" s="59">
        <f t="shared" si="74"/>
        <v>0</v>
      </c>
      <c r="X43" s="59">
        <f t="shared" si="74"/>
        <v>0</v>
      </c>
      <c r="Y43" s="59">
        <f t="shared" si="74"/>
        <v>0</v>
      </c>
      <c r="Z43" s="59">
        <f t="shared" si="74"/>
        <v>0</v>
      </c>
      <c r="AA43" s="59">
        <f t="shared" si="74"/>
        <v>0</v>
      </c>
      <c r="AB43" s="59">
        <f t="shared" si="74"/>
        <v>0</v>
      </c>
      <c r="AC43" s="59">
        <f>SUM(Q43:AB43)</f>
        <v>76006.37</v>
      </c>
      <c r="AE43" s="58" t="s">
        <v>107</v>
      </c>
      <c r="AF43" s="59">
        <f>AF16+AF19+AF22+AF29</f>
        <v>0</v>
      </c>
      <c r="AG43" s="59">
        <f t="shared" ref="AG43:AQ43" si="75">AG16+AG19+AG22+AG29</f>
        <v>0</v>
      </c>
      <c r="AH43" s="59">
        <f t="shared" si="75"/>
        <v>0</v>
      </c>
      <c r="AI43" s="59">
        <f t="shared" si="75"/>
        <v>0</v>
      </c>
      <c r="AJ43" s="59">
        <f t="shared" si="75"/>
        <v>0</v>
      </c>
      <c r="AK43" s="59">
        <f t="shared" si="75"/>
        <v>0</v>
      </c>
      <c r="AL43" s="59">
        <f t="shared" si="75"/>
        <v>0</v>
      </c>
      <c r="AM43" s="59">
        <f t="shared" si="75"/>
        <v>0</v>
      </c>
      <c r="AN43" s="59">
        <f t="shared" si="75"/>
        <v>0</v>
      </c>
      <c r="AO43" s="59">
        <f t="shared" si="75"/>
        <v>0</v>
      </c>
      <c r="AP43" s="59">
        <f t="shared" si="75"/>
        <v>0</v>
      </c>
      <c r="AQ43" s="59">
        <f t="shared" si="75"/>
        <v>0</v>
      </c>
      <c r="AR43" s="59">
        <f>SUM(AF43:AQ43)</f>
        <v>0</v>
      </c>
      <c r="AS43" s="97" t="s">
        <v>113</v>
      </c>
    </row>
    <row r="44" spans="1:45" collapsed="1" x14ac:dyDescent="0.35">
      <c r="A44" s="17" t="s">
        <v>64</v>
      </c>
      <c r="B44" s="18">
        <v>34.25999999999658</v>
      </c>
      <c r="C44" s="18">
        <v>73.862999999995736</v>
      </c>
      <c r="D44" s="18">
        <v>12869.699999999997</v>
      </c>
      <c r="E44" s="18">
        <v>15531.194</v>
      </c>
      <c r="F44" s="18">
        <v>-1307.6029999999973</v>
      </c>
      <c r="G44" s="18">
        <v>-11318.321</v>
      </c>
      <c r="H44" s="18">
        <v>14966.077000000003</v>
      </c>
      <c r="I44" s="18">
        <v>-12553.934999999999</v>
      </c>
      <c r="J44" s="18">
        <v>-3234.9730000000018</v>
      </c>
      <c r="K44" s="18">
        <v>-10981.244999999997</v>
      </c>
      <c r="L44" s="18">
        <v>-5866.7188429752041</v>
      </c>
      <c r="M44" s="18">
        <v>-3889.7669999999962</v>
      </c>
      <c r="N44" s="19">
        <v>-5677.4688429752059</v>
      </c>
      <c r="P44" s="17" t="s">
        <v>64</v>
      </c>
      <c r="Q44" s="18">
        <f>Q3-Q13-Q27</f>
        <v>15169.133140495878</v>
      </c>
      <c r="R44" s="18">
        <f t="shared" ref="R44:AB44" si="76">R3-R13-R27</f>
        <v>9083.3969421487691</v>
      </c>
      <c r="S44" s="18">
        <f t="shared" si="76"/>
        <v>11153.009008264456</v>
      </c>
      <c r="T44" s="18">
        <f t="shared" si="76"/>
        <v>0</v>
      </c>
      <c r="U44" s="18">
        <f t="shared" si="76"/>
        <v>0</v>
      </c>
      <c r="V44" s="18">
        <f t="shared" si="76"/>
        <v>0</v>
      </c>
      <c r="W44" s="18">
        <f t="shared" si="76"/>
        <v>0</v>
      </c>
      <c r="X44" s="18">
        <f t="shared" si="76"/>
        <v>0</v>
      </c>
      <c r="Y44" s="18">
        <f t="shared" si="76"/>
        <v>0</v>
      </c>
      <c r="Z44" s="18">
        <f t="shared" si="76"/>
        <v>0</v>
      </c>
      <c r="AA44" s="18">
        <f t="shared" si="76"/>
        <v>0</v>
      </c>
      <c r="AB44" s="18">
        <f t="shared" si="76"/>
        <v>0</v>
      </c>
      <c r="AC44" s="19">
        <f>SUM(Q44:AB44)</f>
        <v>35405.539090909107</v>
      </c>
      <c r="AE44" s="17" t="s">
        <v>64</v>
      </c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9">
        <f>SUM(AF44:AQ44)</f>
        <v>0</v>
      </c>
    </row>
    <row r="45" spans="1:45" x14ac:dyDescent="0.35">
      <c r="A45" s="22"/>
      <c r="B45" s="23">
        <v>1.051592167633386E-3</v>
      </c>
      <c r="C45" s="23">
        <v>2.5304742579408388E-3</v>
      </c>
      <c r="D45" s="23">
        <v>0.26985996520465694</v>
      </c>
      <c r="E45" s="23">
        <v>0.3272200213761694</v>
      </c>
      <c r="F45" s="23">
        <v>-3.9708635970791238E-2</v>
      </c>
      <c r="G45" s="23">
        <v>-0.46684808522643845</v>
      </c>
      <c r="H45" s="23">
        <v>0.35174944268236363</v>
      </c>
      <c r="I45" s="23">
        <v>-0.96755841681528731</v>
      </c>
      <c r="J45" s="23">
        <v>-0.14611044867799436</v>
      </c>
      <c r="K45" s="23">
        <v>-0.58713031157686479</v>
      </c>
      <c r="L45" s="23">
        <v>-0.20968968024902349</v>
      </c>
      <c r="M45" s="23">
        <v>-0.10438790938479356</v>
      </c>
      <c r="N45" s="21"/>
      <c r="P45" s="22"/>
      <c r="Q45" s="23">
        <f>Q44/Q3</f>
        <v>0.2563328105920637</v>
      </c>
      <c r="R45" s="23">
        <f t="shared" ref="R45:AB45" si="77">R44/R3</f>
        <v>0.19284628558055741</v>
      </c>
      <c r="S45" s="23">
        <f t="shared" si="77"/>
        <v>0.22381825704125827</v>
      </c>
      <c r="T45" s="23" t="e">
        <f t="shared" si="77"/>
        <v>#DIV/0!</v>
      </c>
      <c r="U45" s="23" t="e">
        <f t="shared" si="77"/>
        <v>#DIV/0!</v>
      </c>
      <c r="V45" s="23" t="e">
        <f t="shared" si="77"/>
        <v>#DIV/0!</v>
      </c>
      <c r="W45" s="23" t="e">
        <f t="shared" si="77"/>
        <v>#DIV/0!</v>
      </c>
      <c r="X45" s="23" t="e">
        <f t="shared" si="77"/>
        <v>#DIV/0!</v>
      </c>
      <c r="Y45" s="23" t="e">
        <f t="shared" si="77"/>
        <v>#DIV/0!</v>
      </c>
      <c r="Z45" s="23" t="e">
        <f t="shared" si="77"/>
        <v>#DIV/0!</v>
      </c>
      <c r="AA45" s="23" t="e">
        <f t="shared" si="77"/>
        <v>#DIV/0!</v>
      </c>
      <c r="AB45" s="23" t="e">
        <f t="shared" si="77"/>
        <v>#DIV/0!</v>
      </c>
      <c r="AC45" s="21"/>
      <c r="AE45" s="22"/>
      <c r="AF45" s="23">
        <f>AF44/AF3</f>
        <v>0</v>
      </c>
      <c r="AG45" s="23">
        <f t="shared" ref="AG45:AQ45" si="78">AG44/AG3</f>
        <v>0</v>
      </c>
      <c r="AH45" s="23">
        <f t="shared" si="78"/>
        <v>0</v>
      </c>
      <c r="AI45" s="23">
        <f t="shared" si="78"/>
        <v>0</v>
      </c>
      <c r="AJ45" s="23">
        <f t="shared" si="78"/>
        <v>0</v>
      </c>
      <c r="AK45" s="23">
        <f t="shared" si="78"/>
        <v>0</v>
      </c>
      <c r="AL45" s="23">
        <f t="shared" si="78"/>
        <v>0</v>
      </c>
      <c r="AM45" s="23">
        <f t="shared" si="78"/>
        <v>0</v>
      </c>
      <c r="AN45" s="23">
        <f t="shared" si="78"/>
        <v>0</v>
      </c>
      <c r="AO45" s="23">
        <f t="shared" si="78"/>
        <v>0</v>
      </c>
      <c r="AP45" s="23">
        <f t="shared" si="78"/>
        <v>0</v>
      </c>
      <c r="AQ45" s="23">
        <f t="shared" si="78"/>
        <v>0</v>
      </c>
      <c r="AR45" s="21"/>
    </row>
    <row r="46" spans="1:45" s="118" customFormat="1" x14ac:dyDescent="0.35">
      <c r="A46" s="60" t="s">
        <v>106</v>
      </c>
      <c r="B46" s="61">
        <f>B23+B28</f>
        <v>11269.105</v>
      </c>
      <c r="C46" s="61">
        <f t="shared" ref="C46:M46" si="79">C23+C28</f>
        <v>7898.4849999999988</v>
      </c>
      <c r="D46" s="61">
        <f t="shared" si="79"/>
        <v>12952.310000000001</v>
      </c>
      <c r="E46" s="61">
        <f t="shared" si="79"/>
        <v>8517.33</v>
      </c>
      <c r="F46" s="61">
        <f t="shared" si="79"/>
        <v>9426.18</v>
      </c>
      <c r="G46" s="61">
        <f t="shared" si="79"/>
        <v>11614.58</v>
      </c>
      <c r="H46" s="61">
        <f t="shared" si="79"/>
        <v>9275.6949999999997</v>
      </c>
      <c r="I46" s="61">
        <f t="shared" si="79"/>
        <v>8726.625</v>
      </c>
      <c r="J46" s="61">
        <f t="shared" si="79"/>
        <v>9449.2150000000001</v>
      </c>
      <c r="K46" s="61">
        <f t="shared" si="79"/>
        <v>8521.7200000000012</v>
      </c>
      <c r="L46" s="61">
        <f t="shared" si="79"/>
        <v>11977.19</v>
      </c>
      <c r="M46" s="61">
        <f t="shared" si="79"/>
        <v>16963.14</v>
      </c>
      <c r="N46" s="61">
        <f>N38+N41+N44</f>
        <v>375703.9599999999</v>
      </c>
      <c r="P46" s="60" t="s">
        <v>106</v>
      </c>
      <c r="Q46" s="61">
        <f>Q23+Q28</f>
        <v>18263.32</v>
      </c>
      <c r="R46" s="61">
        <f t="shared" ref="R46:AB46" si="80">R23+R28</f>
        <v>12550.05</v>
      </c>
      <c r="S46" s="61">
        <f t="shared" si="80"/>
        <v>13884.61</v>
      </c>
      <c r="T46" s="61">
        <f t="shared" si="80"/>
        <v>0</v>
      </c>
      <c r="U46" s="61">
        <f t="shared" si="80"/>
        <v>0</v>
      </c>
      <c r="V46" s="61">
        <f t="shared" si="80"/>
        <v>0</v>
      </c>
      <c r="W46" s="61">
        <f t="shared" si="80"/>
        <v>0</v>
      </c>
      <c r="X46" s="61">
        <f t="shared" si="80"/>
        <v>0</v>
      </c>
      <c r="Y46" s="61">
        <f t="shared" si="80"/>
        <v>0</v>
      </c>
      <c r="Z46" s="61">
        <f t="shared" si="80"/>
        <v>0</v>
      </c>
      <c r="AA46" s="61">
        <f t="shared" si="80"/>
        <v>0</v>
      </c>
      <c r="AB46" s="61">
        <f t="shared" si="80"/>
        <v>0</v>
      </c>
      <c r="AC46" s="61">
        <f>AC38+AC41+AC44</f>
        <v>158556.40909090912</v>
      </c>
      <c r="AE46" s="60" t="s">
        <v>106</v>
      </c>
      <c r="AF46" s="61">
        <f>AF23+AF28</f>
        <v>0</v>
      </c>
      <c r="AG46" s="61">
        <f t="shared" ref="AG46:AQ46" si="81">AG23+AG28</f>
        <v>0</v>
      </c>
      <c r="AH46" s="61">
        <f t="shared" si="81"/>
        <v>0</v>
      </c>
      <c r="AI46" s="61">
        <f t="shared" si="81"/>
        <v>0</v>
      </c>
      <c r="AJ46" s="61">
        <f t="shared" si="81"/>
        <v>0</v>
      </c>
      <c r="AK46" s="61">
        <f t="shared" si="81"/>
        <v>0</v>
      </c>
      <c r="AL46" s="61">
        <f t="shared" si="81"/>
        <v>0</v>
      </c>
      <c r="AM46" s="61">
        <f t="shared" si="81"/>
        <v>0</v>
      </c>
      <c r="AN46" s="61">
        <f t="shared" si="81"/>
        <v>0</v>
      </c>
      <c r="AO46" s="61">
        <f t="shared" si="81"/>
        <v>0</v>
      </c>
      <c r="AP46" s="61">
        <f t="shared" si="81"/>
        <v>0</v>
      </c>
      <c r="AQ46" s="61">
        <f t="shared" si="81"/>
        <v>0</v>
      </c>
      <c r="AR46" s="61">
        <f>AR38+AR41+AR44</f>
        <v>0</v>
      </c>
    </row>
    <row r="47" spans="1:45" s="118" customFormat="1" x14ac:dyDescent="0.35">
      <c r="A47" s="60" t="s">
        <v>107</v>
      </c>
      <c r="B47" s="61">
        <f>B24+B29</f>
        <v>21275.805</v>
      </c>
      <c r="C47" s="61">
        <f t="shared" ref="C47:M47" si="82">C24+C29</f>
        <v>21217.042000000001</v>
      </c>
      <c r="D47" s="61">
        <f t="shared" si="82"/>
        <v>21868.28</v>
      </c>
      <c r="E47" s="61">
        <f t="shared" si="82"/>
        <v>23415.545999999998</v>
      </c>
      <c r="F47" s="61">
        <f t="shared" si="82"/>
        <v>24811.362999999998</v>
      </c>
      <c r="G47" s="61">
        <f t="shared" si="82"/>
        <v>23947.860999999997</v>
      </c>
      <c r="H47" s="61">
        <f t="shared" si="82"/>
        <v>18305.777999999998</v>
      </c>
      <c r="I47" s="61">
        <f t="shared" si="82"/>
        <v>16802.169999999998</v>
      </c>
      <c r="J47" s="61">
        <f t="shared" si="82"/>
        <v>15926.358</v>
      </c>
      <c r="K47" s="61">
        <f t="shared" si="82"/>
        <v>21162.775000000001</v>
      </c>
      <c r="L47" s="61">
        <f t="shared" si="82"/>
        <v>21867.628842975209</v>
      </c>
      <c r="M47" s="61">
        <f t="shared" si="82"/>
        <v>24189.247000000003</v>
      </c>
      <c r="N47" s="61">
        <f>N39+N42+N45</f>
        <v>126591.575</v>
      </c>
      <c r="P47" s="60" t="s">
        <v>107</v>
      </c>
      <c r="Q47" s="61">
        <f>Q24+Q29</f>
        <v>25745.040000000001</v>
      </c>
      <c r="R47" s="61">
        <f t="shared" ref="R47:AB47" si="83">R24+R29</f>
        <v>25468.3</v>
      </c>
      <c r="S47" s="61">
        <f t="shared" si="83"/>
        <v>24793.029999999995</v>
      </c>
      <c r="T47" s="61">
        <f t="shared" si="83"/>
        <v>0</v>
      </c>
      <c r="U47" s="61">
        <f t="shared" si="83"/>
        <v>0</v>
      </c>
      <c r="V47" s="61">
        <f t="shared" si="83"/>
        <v>0</v>
      </c>
      <c r="W47" s="61">
        <f t="shared" si="83"/>
        <v>0</v>
      </c>
      <c r="X47" s="61">
        <f t="shared" si="83"/>
        <v>0</v>
      </c>
      <c r="Y47" s="61">
        <f t="shared" si="83"/>
        <v>0</v>
      </c>
      <c r="Z47" s="61">
        <f t="shared" si="83"/>
        <v>0</v>
      </c>
      <c r="AA47" s="61">
        <f t="shared" si="83"/>
        <v>0</v>
      </c>
      <c r="AB47" s="61">
        <f t="shared" si="83"/>
        <v>0</v>
      </c>
      <c r="AC47" s="61">
        <f>AC39+AC42+AC45</f>
        <v>44697.979999999996</v>
      </c>
      <c r="AE47" s="60" t="s">
        <v>107</v>
      </c>
      <c r="AF47" s="61">
        <f>AF24+AF29</f>
        <v>0</v>
      </c>
      <c r="AG47" s="61">
        <f t="shared" ref="AG47:AQ47" si="84">AG24+AG29</f>
        <v>0</v>
      </c>
      <c r="AH47" s="61">
        <f t="shared" si="84"/>
        <v>0</v>
      </c>
      <c r="AI47" s="61">
        <f t="shared" si="84"/>
        <v>0</v>
      </c>
      <c r="AJ47" s="61">
        <f t="shared" si="84"/>
        <v>0</v>
      </c>
      <c r="AK47" s="61">
        <f t="shared" si="84"/>
        <v>0</v>
      </c>
      <c r="AL47" s="61">
        <f t="shared" si="84"/>
        <v>0</v>
      </c>
      <c r="AM47" s="61">
        <f t="shared" si="84"/>
        <v>0</v>
      </c>
      <c r="AN47" s="61">
        <f t="shared" si="84"/>
        <v>0</v>
      </c>
      <c r="AO47" s="61">
        <f t="shared" si="84"/>
        <v>0</v>
      </c>
      <c r="AP47" s="61">
        <f t="shared" si="84"/>
        <v>0</v>
      </c>
      <c r="AQ47" s="61">
        <f t="shared" si="84"/>
        <v>0</v>
      </c>
      <c r="AR47" s="61">
        <f>AR39+AR42+AR45</f>
        <v>0</v>
      </c>
    </row>
    <row r="48" spans="1:45" ht="7.5" customHeight="1" x14ac:dyDescent="0.35">
      <c r="A48" s="2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21"/>
      <c r="P48" s="22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21"/>
      <c r="AE48" s="22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21"/>
    </row>
    <row r="49" spans="1:44" x14ac:dyDescent="0.35">
      <c r="A49" s="63" t="s">
        <v>66</v>
      </c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5">
        <v>0</v>
      </c>
      <c r="P49" s="36" t="s">
        <v>66</v>
      </c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33">
        <f>SUM(Q49:AB49)</f>
        <v>0</v>
      </c>
      <c r="AE49" s="74" t="s">
        <v>66</v>
      </c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76">
        <f>SUM(AF49:AQ49)</f>
        <v>0</v>
      </c>
    </row>
    <row r="50" spans="1:44" x14ac:dyDescent="0.35">
      <c r="A50" s="63" t="s">
        <v>99</v>
      </c>
      <c r="B50" s="69">
        <v>1556.6499999999999</v>
      </c>
      <c r="C50" s="69">
        <v>1004.72</v>
      </c>
      <c r="D50" s="69">
        <v>1111.02</v>
      </c>
      <c r="E50" s="69">
        <v>1443.0700000000002</v>
      </c>
      <c r="F50" s="69">
        <v>1326.1</v>
      </c>
      <c r="G50" s="69">
        <v>1107.24</v>
      </c>
      <c r="H50" s="69">
        <v>1727.17</v>
      </c>
      <c r="I50" s="69">
        <v>978.18</v>
      </c>
      <c r="J50" s="69">
        <v>972.66</v>
      </c>
      <c r="K50" s="69">
        <v>1018.66</v>
      </c>
      <c r="L50" s="69">
        <v>955.66</v>
      </c>
      <c r="M50" s="69">
        <v>1846.3899999999999</v>
      </c>
      <c r="N50" s="65">
        <v>15047.519999999999</v>
      </c>
      <c r="P50" s="36" t="s">
        <v>99</v>
      </c>
      <c r="Q50" s="50">
        <f>SUMIFS(Gastos!$D:$D,Gastos!$B:$B,'Cta Resultados'!Q2,Gastos!$H:$H,"gastos financieros")</f>
        <v>1178.1199999999999</v>
      </c>
      <c r="R50" s="50">
        <f>SUMIFS(Gastos!$D:$D,Gastos!$B:$B,'Cta Resultados'!R2,Gastos!$H:$H,"gastos financieros")</f>
        <v>991.26</v>
      </c>
      <c r="S50" s="50">
        <f>SUMIFS(Gastos!$D:$D,Gastos!$B:$B,'Cta Resultados'!S2,Gastos!$H:$H,"gastos financieros")</f>
        <v>1004.63</v>
      </c>
      <c r="T50" s="50">
        <f>SUMIFS(Gastos!$D:$D,Gastos!$B:$B,'Cta Resultados'!T2,Gastos!$H:$H,"gastos financieros")</f>
        <v>0</v>
      </c>
      <c r="U50" s="50">
        <f>SUMIFS(Gastos!$D:$D,Gastos!$B:$B,'Cta Resultados'!U2,Gastos!$H:$H,"gastos financieros")</f>
        <v>0</v>
      </c>
      <c r="V50" s="50">
        <f>SUMIFS(Gastos!$D:$D,Gastos!$B:$B,'Cta Resultados'!V2,Gastos!$H:$H,"gastos financieros")</f>
        <v>0</v>
      </c>
      <c r="W50" s="50">
        <f>SUMIFS(Gastos!$D:$D,Gastos!$B:$B,'Cta Resultados'!W2,Gastos!$H:$H,"gastos financieros")</f>
        <v>0</v>
      </c>
      <c r="X50" s="50">
        <f>SUMIFS(Gastos!$D:$D,Gastos!$B:$B,'Cta Resultados'!X2,Gastos!$H:$H,"gastos financieros")</f>
        <v>0</v>
      </c>
      <c r="Y50" s="50">
        <f>SUMIFS(Gastos!$D:$D,Gastos!$B:$B,'Cta Resultados'!Y2,Gastos!$H:$H,"gastos financieros")</f>
        <v>0</v>
      </c>
      <c r="Z50" s="50">
        <f>SUMIFS(Gastos!$D:$D,Gastos!$B:$B,'Cta Resultados'!Z2,Gastos!$H:$H,"gastos financieros")</f>
        <v>0</v>
      </c>
      <c r="AA50" s="50">
        <f>SUMIFS(Gastos!$D:$D,Gastos!$B:$B,'Cta Resultados'!AA2,Gastos!$H:$H,"gastos financieros")</f>
        <v>0</v>
      </c>
      <c r="AB50" s="50">
        <f>SUMIFS(Gastos!$D:$D,Gastos!$B:$B,'Cta Resultados'!AB2,Gastos!$H:$H,"gastos financieros")</f>
        <v>0</v>
      </c>
      <c r="AC50" s="33">
        <f>SUM(Q50:AB50)</f>
        <v>3174.01</v>
      </c>
      <c r="AE50" s="74" t="s">
        <v>99</v>
      </c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76">
        <f>SUM(AF50:AQ50)</f>
        <v>0</v>
      </c>
    </row>
    <row r="51" spans="1:44" x14ac:dyDescent="0.35">
      <c r="A51" s="51" t="s">
        <v>67</v>
      </c>
      <c r="B51" s="52">
        <v>-1522.3900000000033</v>
      </c>
      <c r="C51" s="52">
        <v>-930.85700000000429</v>
      </c>
      <c r="D51" s="52">
        <v>11758.679999999997</v>
      </c>
      <c r="E51" s="52">
        <v>14088.124</v>
      </c>
      <c r="F51" s="52">
        <v>-2633.7029999999972</v>
      </c>
      <c r="G51" s="52">
        <v>-12425.561</v>
      </c>
      <c r="H51" s="52">
        <v>13238.907000000003</v>
      </c>
      <c r="I51" s="52">
        <v>-13532.115</v>
      </c>
      <c r="J51" s="52">
        <v>-4207.6330000000016</v>
      </c>
      <c r="K51" s="52">
        <v>-11999.904999999997</v>
      </c>
      <c r="L51" s="52">
        <v>-6822.378842975204</v>
      </c>
      <c r="M51" s="52">
        <v>-5736.1569999999956</v>
      </c>
      <c r="N51" s="52">
        <v>-20724.988842975203</v>
      </c>
      <c r="P51" s="51" t="s">
        <v>67</v>
      </c>
      <c r="Q51" s="52">
        <f>Q44-Q49-Q50</f>
        <v>13991.013140495877</v>
      </c>
      <c r="R51" s="52">
        <f t="shared" ref="R51:AB51" si="85">R44-R49-R50</f>
        <v>8092.1369421487689</v>
      </c>
      <c r="S51" s="52">
        <f t="shared" si="85"/>
        <v>10148.379008264457</v>
      </c>
      <c r="T51" s="52">
        <f t="shared" si="85"/>
        <v>0</v>
      </c>
      <c r="U51" s="52">
        <f t="shared" si="85"/>
        <v>0</v>
      </c>
      <c r="V51" s="52">
        <f t="shared" si="85"/>
        <v>0</v>
      </c>
      <c r="W51" s="52">
        <f t="shared" si="85"/>
        <v>0</v>
      </c>
      <c r="X51" s="52">
        <f t="shared" si="85"/>
        <v>0</v>
      </c>
      <c r="Y51" s="52">
        <f t="shared" si="85"/>
        <v>0</v>
      </c>
      <c r="Z51" s="52">
        <f t="shared" si="85"/>
        <v>0</v>
      </c>
      <c r="AA51" s="52">
        <f t="shared" si="85"/>
        <v>0</v>
      </c>
      <c r="AB51" s="52">
        <f t="shared" si="85"/>
        <v>0</v>
      </c>
      <c r="AC51" s="52">
        <f>SUM(Q51:AB51)</f>
        <v>32231.529090909105</v>
      </c>
      <c r="AE51" s="51" t="s">
        <v>67</v>
      </c>
      <c r="AF51" s="52">
        <f>AF44-AF49-AF50</f>
        <v>0</v>
      </c>
      <c r="AG51" s="52">
        <f t="shared" ref="AG51:AQ51" si="86">AG44-AG49-AG50</f>
        <v>0</v>
      </c>
      <c r="AH51" s="52">
        <f t="shared" si="86"/>
        <v>0</v>
      </c>
      <c r="AI51" s="52">
        <f t="shared" si="86"/>
        <v>0</v>
      </c>
      <c r="AJ51" s="52">
        <f t="shared" si="86"/>
        <v>0</v>
      </c>
      <c r="AK51" s="52">
        <f t="shared" si="86"/>
        <v>0</v>
      </c>
      <c r="AL51" s="52">
        <f t="shared" si="86"/>
        <v>0</v>
      </c>
      <c r="AM51" s="52">
        <f t="shared" si="86"/>
        <v>0</v>
      </c>
      <c r="AN51" s="52">
        <f t="shared" si="86"/>
        <v>0</v>
      </c>
      <c r="AO51" s="52">
        <f t="shared" si="86"/>
        <v>0</v>
      </c>
      <c r="AP51" s="52">
        <f t="shared" si="86"/>
        <v>0</v>
      </c>
      <c r="AQ51" s="52">
        <f t="shared" si="86"/>
        <v>0</v>
      </c>
      <c r="AR51" s="52">
        <f>SUM(AF51:AQ51)</f>
        <v>0</v>
      </c>
    </row>
    <row r="52" spans="1:44" x14ac:dyDescent="0.35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P52" s="20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E52" s="20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</row>
    <row r="53" spans="1:44" x14ac:dyDescent="0.35">
      <c r="A53" s="26" t="s">
        <v>100</v>
      </c>
      <c r="B53" s="27">
        <v>-1522.3900000000033</v>
      </c>
      <c r="C53" s="27">
        <v>-930.85700000000429</v>
      </c>
      <c r="D53" s="27">
        <v>11758.679999999997</v>
      </c>
      <c r="E53" s="27">
        <v>14088.124</v>
      </c>
      <c r="F53" s="27">
        <v>-2633.7029999999972</v>
      </c>
      <c r="G53" s="27">
        <v>-12425.561</v>
      </c>
      <c r="H53" s="27">
        <v>13238.907000000003</v>
      </c>
      <c r="I53" s="27">
        <v>-13532.115</v>
      </c>
      <c r="J53" s="27">
        <v>-4207.6330000000016</v>
      </c>
      <c r="K53" s="27">
        <v>-11999.904999999997</v>
      </c>
      <c r="L53" s="27">
        <v>-6822.378842975204</v>
      </c>
      <c r="M53" s="27">
        <v>-5736.1569999999956</v>
      </c>
      <c r="N53" s="27">
        <v>-20724.988842975203</v>
      </c>
      <c r="P53" s="26" t="s">
        <v>100</v>
      </c>
      <c r="Q53" s="27">
        <f t="shared" ref="Q53:AB53" si="87">Q51</f>
        <v>13991.013140495877</v>
      </c>
      <c r="R53" s="27">
        <f t="shared" si="87"/>
        <v>8092.1369421487689</v>
      </c>
      <c r="S53" s="27">
        <f t="shared" si="87"/>
        <v>10148.379008264457</v>
      </c>
      <c r="T53" s="27">
        <f t="shared" si="87"/>
        <v>0</v>
      </c>
      <c r="U53" s="27">
        <f t="shared" si="87"/>
        <v>0</v>
      </c>
      <c r="V53" s="27">
        <f t="shared" si="87"/>
        <v>0</v>
      </c>
      <c r="W53" s="27">
        <f t="shared" si="87"/>
        <v>0</v>
      </c>
      <c r="X53" s="27">
        <f t="shared" si="87"/>
        <v>0</v>
      </c>
      <c r="Y53" s="27">
        <f t="shared" si="87"/>
        <v>0</v>
      </c>
      <c r="Z53" s="27">
        <f t="shared" si="87"/>
        <v>0</v>
      </c>
      <c r="AA53" s="27">
        <f t="shared" si="87"/>
        <v>0</v>
      </c>
      <c r="AB53" s="27">
        <f t="shared" si="87"/>
        <v>0</v>
      </c>
      <c r="AC53" s="27">
        <f>SUM(Q53:AB53)</f>
        <v>32231.529090909105</v>
      </c>
      <c r="AE53" s="26" t="s">
        <v>100</v>
      </c>
      <c r="AF53" s="27">
        <f t="shared" ref="AF53:AQ53" si="88">AF51</f>
        <v>0</v>
      </c>
      <c r="AG53" s="27">
        <f t="shared" si="88"/>
        <v>0</v>
      </c>
      <c r="AH53" s="27">
        <f t="shared" si="88"/>
        <v>0</v>
      </c>
      <c r="AI53" s="27">
        <f t="shared" si="88"/>
        <v>0</v>
      </c>
      <c r="AJ53" s="27">
        <f t="shared" si="88"/>
        <v>0</v>
      </c>
      <c r="AK53" s="27">
        <f t="shared" si="88"/>
        <v>0</v>
      </c>
      <c r="AL53" s="27">
        <f t="shared" si="88"/>
        <v>0</v>
      </c>
      <c r="AM53" s="27">
        <f t="shared" si="88"/>
        <v>0</v>
      </c>
      <c r="AN53" s="27">
        <f t="shared" si="88"/>
        <v>0</v>
      </c>
      <c r="AO53" s="27">
        <f t="shared" si="88"/>
        <v>0</v>
      </c>
      <c r="AP53" s="27">
        <f t="shared" si="88"/>
        <v>0</v>
      </c>
      <c r="AQ53" s="27">
        <f t="shared" si="88"/>
        <v>0</v>
      </c>
      <c r="AR53" s="27">
        <f>SUM(AF53:AQ53)</f>
        <v>0</v>
      </c>
    </row>
    <row r="54" spans="1:44" hidden="1" outlineLevel="1" x14ac:dyDescent="0.35">
      <c r="A54" s="58" t="s">
        <v>106</v>
      </c>
      <c r="B54" s="59">
        <v>417.1850000000004</v>
      </c>
      <c r="C54" s="59">
        <v>-3585.5549999999998</v>
      </c>
      <c r="D54" s="59">
        <v>-1483.5999999999985</v>
      </c>
      <c r="E54" s="59">
        <v>14502.619999999995</v>
      </c>
      <c r="F54" s="59">
        <v>-1759.3900000000003</v>
      </c>
      <c r="G54" s="59">
        <v>-5714.58</v>
      </c>
      <c r="H54" s="59">
        <v>14837.115</v>
      </c>
      <c r="I54" s="59">
        <v>-7176.625</v>
      </c>
      <c r="J54" s="59">
        <v>-2814.2150000000001</v>
      </c>
      <c r="K54" s="59">
        <v>-3671.7200000000003</v>
      </c>
      <c r="L54" s="59">
        <v>-8694.5400000000009</v>
      </c>
      <c r="M54" s="59">
        <v>-2892.4200000000019</v>
      </c>
      <c r="N54" s="59">
        <v>-8035.7250000000049</v>
      </c>
      <c r="P54" s="58" t="s">
        <v>106</v>
      </c>
      <c r="Q54" s="59">
        <f>Q5+Q8-Q15-Q18-Q21-Q28</f>
        <v>-14268.69</v>
      </c>
      <c r="R54" s="59">
        <f t="shared" ref="R54:AB54" si="89">R5+R8-R15-R18-R21-R28</f>
        <v>13835.119999999999</v>
      </c>
      <c r="S54" s="59">
        <f t="shared" si="89"/>
        <v>13075.350000000002</v>
      </c>
      <c r="T54" s="59">
        <f t="shared" si="89"/>
        <v>0</v>
      </c>
      <c r="U54" s="59">
        <f t="shared" si="89"/>
        <v>0</v>
      </c>
      <c r="V54" s="59">
        <f t="shared" si="89"/>
        <v>0</v>
      </c>
      <c r="W54" s="59">
        <f t="shared" si="89"/>
        <v>0</v>
      </c>
      <c r="X54" s="59">
        <f t="shared" si="89"/>
        <v>0</v>
      </c>
      <c r="Y54" s="59">
        <f t="shared" si="89"/>
        <v>0</v>
      </c>
      <c r="Z54" s="59">
        <f t="shared" si="89"/>
        <v>0</v>
      </c>
      <c r="AA54" s="59">
        <f t="shared" si="89"/>
        <v>0</v>
      </c>
      <c r="AB54" s="59">
        <f t="shared" si="89"/>
        <v>0</v>
      </c>
      <c r="AC54" s="59">
        <f>SUM(Q54:AB54)</f>
        <v>12641.78</v>
      </c>
      <c r="AE54" s="58" t="s">
        <v>106</v>
      </c>
      <c r="AF54" s="59">
        <f>AF5+AF8-AF15-AF18-AF21-AF28</f>
        <v>0</v>
      </c>
      <c r="AG54" s="59">
        <f t="shared" ref="AG54:AQ54" si="90">AG5+AG8-AG15-AG18-AG21-AG28</f>
        <v>0</v>
      </c>
      <c r="AH54" s="59">
        <f t="shared" si="90"/>
        <v>0</v>
      </c>
      <c r="AI54" s="59">
        <f t="shared" si="90"/>
        <v>0</v>
      </c>
      <c r="AJ54" s="59">
        <f t="shared" si="90"/>
        <v>0</v>
      </c>
      <c r="AK54" s="59">
        <f t="shared" si="90"/>
        <v>0</v>
      </c>
      <c r="AL54" s="59">
        <f t="shared" si="90"/>
        <v>0</v>
      </c>
      <c r="AM54" s="59">
        <f t="shared" si="90"/>
        <v>0</v>
      </c>
      <c r="AN54" s="59">
        <f t="shared" si="90"/>
        <v>0</v>
      </c>
      <c r="AO54" s="59">
        <f t="shared" si="90"/>
        <v>0</v>
      </c>
      <c r="AP54" s="59">
        <f t="shared" si="90"/>
        <v>0</v>
      </c>
      <c r="AQ54" s="59">
        <f t="shared" si="90"/>
        <v>0</v>
      </c>
      <c r="AR54" s="59">
        <f>SUM(AF54:AQ54)</f>
        <v>0</v>
      </c>
    </row>
    <row r="55" spans="1:44" hidden="1" outlineLevel="1" x14ac:dyDescent="0.35">
      <c r="A55" s="58" t="s">
        <v>107</v>
      </c>
      <c r="B55" s="59">
        <v>-1939.5750000000046</v>
      </c>
      <c r="C55" s="59">
        <v>2654.697999999994</v>
      </c>
      <c r="D55" s="59">
        <v>13242.280000000002</v>
      </c>
      <c r="E55" s="59">
        <v>-414.495999999996</v>
      </c>
      <c r="F55" s="59">
        <v>-874.31300000000329</v>
      </c>
      <c r="G55" s="59">
        <v>-6710.9809999999998</v>
      </c>
      <c r="H55" s="59">
        <v>-1598.2080000000014</v>
      </c>
      <c r="I55" s="59">
        <v>-6355.4899999999989</v>
      </c>
      <c r="J55" s="59">
        <v>-1393.4180000000006</v>
      </c>
      <c r="K55" s="59">
        <v>-8328.1850000000013</v>
      </c>
      <c r="L55" s="59">
        <v>1872.1611570247933</v>
      </c>
      <c r="M55" s="59">
        <v>-2843.7370000000033</v>
      </c>
      <c r="N55" s="59">
        <v>-12689.263842975219</v>
      </c>
      <c r="P55" s="58" t="s">
        <v>107</v>
      </c>
      <c r="Q55" s="59">
        <f>Q6+Q9-Q16-Q19-Q22-Q29-Q50</f>
        <v>28259.703140495873</v>
      </c>
      <c r="R55" s="59">
        <f t="shared" ref="R55:AB55" si="91">R6+R9-R16-R19-R22-R29-R50</f>
        <v>-5742.9830578512401</v>
      </c>
      <c r="S55" s="59">
        <f t="shared" si="91"/>
        <v>-2926.9709917355322</v>
      </c>
      <c r="T55" s="59">
        <f t="shared" si="91"/>
        <v>0</v>
      </c>
      <c r="U55" s="59">
        <f t="shared" si="91"/>
        <v>0</v>
      </c>
      <c r="V55" s="59">
        <f t="shared" si="91"/>
        <v>0</v>
      </c>
      <c r="W55" s="59">
        <f t="shared" si="91"/>
        <v>0</v>
      </c>
      <c r="X55" s="59">
        <f t="shared" si="91"/>
        <v>0</v>
      </c>
      <c r="Y55" s="59">
        <f t="shared" si="91"/>
        <v>0</v>
      </c>
      <c r="Z55" s="59">
        <f t="shared" si="91"/>
        <v>0</v>
      </c>
      <c r="AA55" s="59">
        <f t="shared" si="91"/>
        <v>0</v>
      </c>
      <c r="AB55" s="59">
        <f t="shared" si="91"/>
        <v>0</v>
      </c>
      <c r="AC55" s="59">
        <f>SUM(Q55:AB55)</f>
        <v>19589.749090909099</v>
      </c>
      <c r="AE55" s="58" t="s">
        <v>107</v>
      </c>
      <c r="AF55" s="59">
        <f>AF6+AF9-AF16-AF19-AF22-AF29-AF50</f>
        <v>0</v>
      </c>
      <c r="AG55" s="59">
        <f t="shared" ref="AG55:AQ55" si="92">AG6+AG9-AG16-AG19-AG22-AG29-AG50</f>
        <v>0</v>
      </c>
      <c r="AH55" s="59">
        <f t="shared" si="92"/>
        <v>0</v>
      </c>
      <c r="AI55" s="59">
        <f t="shared" si="92"/>
        <v>0</v>
      </c>
      <c r="AJ55" s="59">
        <f t="shared" si="92"/>
        <v>0</v>
      </c>
      <c r="AK55" s="59">
        <f t="shared" si="92"/>
        <v>0</v>
      </c>
      <c r="AL55" s="59">
        <f t="shared" si="92"/>
        <v>0</v>
      </c>
      <c r="AM55" s="59">
        <f t="shared" si="92"/>
        <v>0</v>
      </c>
      <c r="AN55" s="59">
        <f t="shared" si="92"/>
        <v>0</v>
      </c>
      <c r="AO55" s="59">
        <f t="shared" si="92"/>
        <v>0</v>
      </c>
      <c r="AP55" s="59">
        <f t="shared" si="92"/>
        <v>0</v>
      </c>
      <c r="AQ55" s="59">
        <f t="shared" si="92"/>
        <v>0</v>
      </c>
      <c r="AR55" s="59">
        <f>SUM(AF55:AQ55)</f>
        <v>0</v>
      </c>
    </row>
    <row r="56" spans="1:44" collapsed="1" x14ac:dyDescent="0.35">
      <c r="A56" s="22"/>
      <c r="B56" s="28">
        <v>-4.6728937538924514E-2</v>
      </c>
      <c r="C56" s="28">
        <v>-3.1890251903174557E-2</v>
      </c>
      <c r="D56" s="28">
        <v>0.24656339896444324</v>
      </c>
      <c r="E56" s="28">
        <v>0.29681660253745623</v>
      </c>
      <c r="F56" s="28">
        <v>-7.9978979615510898E-2</v>
      </c>
      <c r="G56" s="28">
        <v>-0.51251854057808655</v>
      </c>
      <c r="H56" s="28">
        <v>0.31115556594915578</v>
      </c>
      <c r="I56" s="28">
        <v>-1.0429488256520687</v>
      </c>
      <c r="J56" s="28">
        <v>-0.19004150745688925</v>
      </c>
      <c r="K56" s="28">
        <v>-0.64159464264232136</v>
      </c>
      <c r="L56" s="28">
        <v>-0.24384711052484634</v>
      </c>
      <c r="M56" s="28">
        <v>-0.15393863877526581</v>
      </c>
      <c r="N56" s="28">
        <v>-5.5163083303607467E-2</v>
      </c>
      <c r="P56" s="22"/>
      <c r="Q56" s="28">
        <f t="shared" ref="Q56:AC56" si="93">Q53/Q3</f>
        <v>0.23642456613157303</v>
      </c>
      <c r="R56" s="28">
        <f t="shared" si="93"/>
        <v>0.17180120627134446</v>
      </c>
      <c r="S56" s="28">
        <f t="shared" si="93"/>
        <v>0.20365737172279935</v>
      </c>
      <c r="T56" s="28" t="e">
        <f t="shared" si="93"/>
        <v>#DIV/0!</v>
      </c>
      <c r="U56" s="28" t="e">
        <f t="shared" si="93"/>
        <v>#DIV/0!</v>
      </c>
      <c r="V56" s="28" t="e">
        <f t="shared" si="93"/>
        <v>#DIV/0!</v>
      </c>
      <c r="W56" s="28" t="e">
        <f t="shared" si="93"/>
        <v>#DIV/0!</v>
      </c>
      <c r="X56" s="28" t="e">
        <f t="shared" si="93"/>
        <v>#DIV/0!</v>
      </c>
      <c r="Y56" s="28" t="e">
        <f t="shared" si="93"/>
        <v>#DIV/0!</v>
      </c>
      <c r="Z56" s="28" t="e">
        <f t="shared" si="93"/>
        <v>#DIV/0!</v>
      </c>
      <c r="AA56" s="28" t="e">
        <f t="shared" si="93"/>
        <v>#DIV/0!</v>
      </c>
      <c r="AB56" s="28" t="e">
        <f t="shared" si="93"/>
        <v>#DIV/0!</v>
      </c>
      <c r="AC56" s="28">
        <f t="shared" si="93"/>
        <v>0.20646692710248088</v>
      </c>
      <c r="AE56" s="22"/>
      <c r="AF56" s="28">
        <f t="shared" ref="AF56:AR56" si="94">AF53/AF3</f>
        <v>0</v>
      </c>
      <c r="AG56" s="28">
        <f t="shared" si="94"/>
        <v>0</v>
      </c>
      <c r="AH56" s="28">
        <f t="shared" si="94"/>
        <v>0</v>
      </c>
      <c r="AI56" s="28">
        <f t="shared" si="94"/>
        <v>0</v>
      </c>
      <c r="AJ56" s="28">
        <f t="shared" si="94"/>
        <v>0</v>
      </c>
      <c r="AK56" s="28">
        <f t="shared" si="94"/>
        <v>0</v>
      </c>
      <c r="AL56" s="28">
        <f t="shared" si="94"/>
        <v>0</v>
      </c>
      <c r="AM56" s="28">
        <f t="shared" si="94"/>
        <v>0</v>
      </c>
      <c r="AN56" s="28">
        <f t="shared" si="94"/>
        <v>0</v>
      </c>
      <c r="AO56" s="28">
        <f t="shared" si="94"/>
        <v>0</v>
      </c>
      <c r="AP56" s="28">
        <f t="shared" si="94"/>
        <v>0</v>
      </c>
      <c r="AQ56" s="28">
        <f t="shared" si="94"/>
        <v>0</v>
      </c>
      <c r="AR56" s="28">
        <f t="shared" si="94"/>
        <v>0</v>
      </c>
    </row>
    <row r="57" spans="1:44" x14ac:dyDescent="0.35">
      <c r="P57" s="60" t="s">
        <v>106</v>
      </c>
      <c r="Q57" s="61">
        <f>Q10-Q23-Q28</f>
        <v>-14268.69</v>
      </c>
      <c r="R57" s="61">
        <f t="shared" ref="R57:AB57" si="95">R10-R23-R28</f>
        <v>13835.119999999999</v>
      </c>
      <c r="S57" s="61">
        <f t="shared" si="95"/>
        <v>13075.350000000002</v>
      </c>
      <c r="T57" s="61">
        <f t="shared" si="95"/>
        <v>0</v>
      </c>
      <c r="U57" s="61">
        <f t="shared" si="95"/>
        <v>0</v>
      </c>
      <c r="V57" s="61">
        <f t="shared" si="95"/>
        <v>0</v>
      </c>
      <c r="W57" s="61">
        <f t="shared" si="95"/>
        <v>0</v>
      </c>
      <c r="X57" s="61">
        <f t="shared" si="95"/>
        <v>0</v>
      </c>
      <c r="Y57" s="61">
        <f t="shared" si="95"/>
        <v>0</v>
      </c>
      <c r="Z57" s="61">
        <f t="shared" si="95"/>
        <v>0</v>
      </c>
      <c r="AA57" s="61">
        <f t="shared" si="95"/>
        <v>0</v>
      </c>
      <c r="AB57" s="61">
        <f t="shared" si="95"/>
        <v>0</v>
      </c>
      <c r="AC57" s="61">
        <f>SUM(Q57:AB57)</f>
        <v>12641.78</v>
      </c>
    </row>
    <row r="58" spans="1:44" x14ac:dyDescent="0.35">
      <c r="P58" s="60" t="s">
        <v>107</v>
      </c>
      <c r="Q58" s="61">
        <f>Q11-Q24-Q29</f>
        <v>29437.823140495871</v>
      </c>
      <c r="R58" s="61">
        <f t="shared" ref="R58:AB58" si="96">R11-R24-R29</f>
        <v>-4751.7230578512399</v>
      </c>
      <c r="S58" s="61">
        <f t="shared" si="96"/>
        <v>-1922.340991735532</v>
      </c>
      <c r="T58" s="61">
        <f t="shared" si="96"/>
        <v>0</v>
      </c>
      <c r="U58" s="61">
        <f t="shared" si="96"/>
        <v>0</v>
      </c>
      <c r="V58" s="61">
        <f t="shared" si="96"/>
        <v>0</v>
      </c>
      <c r="W58" s="61">
        <f t="shared" si="96"/>
        <v>0</v>
      </c>
      <c r="X58" s="61">
        <f t="shared" si="96"/>
        <v>0</v>
      </c>
      <c r="Y58" s="61">
        <f t="shared" si="96"/>
        <v>0</v>
      </c>
      <c r="Z58" s="61">
        <f t="shared" si="96"/>
        <v>0</v>
      </c>
      <c r="AA58" s="61">
        <f t="shared" si="96"/>
        <v>0</v>
      </c>
      <c r="AB58" s="61">
        <f t="shared" si="96"/>
        <v>0</v>
      </c>
      <c r="AC58" s="61">
        <f>SUM(Q58:AB58)</f>
        <v>22763.759090909101</v>
      </c>
    </row>
  </sheetData>
  <conditionalFormatting sqref="Q45:AB45">
    <cfRule type="cellIs" dxfId="5" priority="7" operator="lessThan">
      <formula>0.2</formula>
    </cfRule>
  </conditionalFormatting>
  <conditionalFormatting sqref="Q56:AC56">
    <cfRule type="cellIs" dxfId="4" priority="6" operator="lessThan">
      <formula>0.2</formula>
    </cfRule>
  </conditionalFormatting>
  <conditionalFormatting sqref="B45:M45">
    <cfRule type="cellIs" dxfId="3" priority="4" operator="lessThan">
      <formula>0.2</formula>
    </cfRule>
  </conditionalFormatting>
  <conditionalFormatting sqref="B56:N56">
    <cfRule type="cellIs" dxfId="2" priority="3" operator="lessThan">
      <formula>0.2</formula>
    </cfRule>
  </conditionalFormatting>
  <conditionalFormatting sqref="AF45:AQ45">
    <cfRule type="cellIs" dxfId="1" priority="2" operator="lessThan">
      <formula>0.2</formula>
    </cfRule>
  </conditionalFormatting>
  <conditionalFormatting sqref="AF56:AR56">
    <cfRule type="cellIs" dxfId="0" priority="1" operator="lessThan">
      <formula>0.2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AF025-9481-4299-8943-F96E12D3A264}">
  <sheetPr codeName="Hoja5"/>
  <dimension ref="A1:N2000"/>
  <sheetViews>
    <sheetView zoomScale="90" zoomScaleNormal="90" workbookViewId="0">
      <selection activeCell="C2" sqref="C2:C222"/>
    </sheetView>
  </sheetViews>
  <sheetFormatPr baseColWidth="10" defaultRowHeight="14.5" x14ac:dyDescent="0.35"/>
  <cols>
    <col min="1" max="1" width="8.90625"/>
    <col min="2" max="2" width="28.6328125" bestFit="1" customWidth="1"/>
    <col min="3" max="3" width="8.90625"/>
    <col min="4" max="4" width="12.81640625" bestFit="1" customWidth="1"/>
    <col min="5" max="5" width="11.81640625" bestFit="1" customWidth="1"/>
    <col min="6" max="6" width="12.81640625" bestFit="1" customWidth="1"/>
    <col min="7" max="7" width="14.453125" bestFit="1" customWidth="1"/>
    <col min="9" max="9" width="26.81640625" bestFit="1" customWidth="1"/>
    <col min="10" max="10" width="21.90625" bestFit="1" customWidth="1"/>
    <col min="11" max="11" width="26.81640625" bestFit="1" customWidth="1"/>
    <col min="12" max="12" width="21.90625" bestFit="1" customWidth="1"/>
    <col min="13" max="14" width="9" bestFit="1" customWidth="1"/>
    <col min="15" max="15" width="10.36328125" bestFit="1" customWidth="1"/>
    <col min="16" max="49" width="10.1796875" bestFit="1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132</v>
      </c>
      <c r="H1" t="s">
        <v>178</v>
      </c>
      <c r="I1" t="s">
        <v>179</v>
      </c>
      <c r="K1" s="39" t="s">
        <v>80</v>
      </c>
      <c r="L1" s="39" t="s">
        <v>79</v>
      </c>
    </row>
    <row r="2" spans="1:14" x14ac:dyDescent="0.35">
      <c r="A2" t="s">
        <v>6</v>
      </c>
      <c r="B2" t="s">
        <v>133</v>
      </c>
      <c r="D2" s="103">
        <v>300</v>
      </c>
      <c r="E2" s="11">
        <v>63</v>
      </c>
      <c r="F2" s="11">
        <v>363</v>
      </c>
      <c r="G2" t="s">
        <v>134</v>
      </c>
      <c r="H2" t="str">
        <f>IF(A2="A","A",IF(A2="AC","A",IF(A2="FA","A","M")))</f>
        <v>A</v>
      </c>
      <c r="I2" t="str">
        <f>TEXT(B2,"mmmmmmmmmmm")</f>
        <v>enero</v>
      </c>
      <c r="K2" s="39" t="s">
        <v>77</v>
      </c>
      <c r="L2" t="s">
        <v>180</v>
      </c>
      <c r="M2" t="s">
        <v>181</v>
      </c>
      <c r="N2" t="s">
        <v>182</v>
      </c>
    </row>
    <row r="3" spans="1:14" x14ac:dyDescent="0.35">
      <c r="A3" t="s">
        <v>6</v>
      </c>
      <c r="B3" t="s">
        <v>135</v>
      </c>
      <c r="D3" s="103">
        <v>250</v>
      </c>
      <c r="E3" s="11">
        <v>52.5</v>
      </c>
      <c r="F3" s="11">
        <v>407.14</v>
      </c>
      <c r="G3" t="s">
        <v>134</v>
      </c>
      <c r="H3" t="str">
        <f t="shared" ref="H3:H66" si="0">IF(A3="A","A",IF(A3="AC","A",IF(A3="FA","A","M")))</f>
        <v>A</v>
      </c>
      <c r="I3" t="str">
        <f t="shared" ref="I3:I66" si="1">TEXT(B3,"mmmmmmmmmmm")</f>
        <v>febrero</v>
      </c>
      <c r="K3" s="40" t="s">
        <v>6</v>
      </c>
      <c r="L3" s="98">
        <v>4644.63</v>
      </c>
      <c r="M3" s="98">
        <v>26385.17</v>
      </c>
      <c r="N3" s="98">
        <v>19306.960000000003</v>
      </c>
    </row>
    <row r="4" spans="1:14" x14ac:dyDescent="0.35">
      <c r="A4" t="s">
        <v>6</v>
      </c>
      <c r="B4" t="s">
        <v>136</v>
      </c>
      <c r="D4" s="103">
        <v>10142.280000000001</v>
      </c>
      <c r="E4" s="11">
        <v>2129.88</v>
      </c>
      <c r="F4" s="11">
        <v>12361.13</v>
      </c>
      <c r="G4" t="s">
        <v>134</v>
      </c>
      <c r="H4" t="str">
        <f t="shared" si="0"/>
        <v>A</v>
      </c>
      <c r="I4" t="str">
        <f t="shared" si="1"/>
        <v>marzo</v>
      </c>
      <c r="K4" s="40" t="s">
        <v>7</v>
      </c>
      <c r="L4" s="98">
        <v>18240.64</v>
      </c>
      <c r="M4" s="98">
        <v>16642.61</v>
      </c>
      <c r="N4" s="98">
        <v>16426.97</v>
      </c>
    </row>
    <row r="5" spans="1:14" x14ac:dyDescent="0.35">
      <c r="A5" t="s">
        <v>6</v>
      </c>
      <c r="B5" t="s">
        <v>137</v>
      </c>
      <c r="D5" s="103">
        <v>200</v>
      </c>
      <c r="E5" s="11">
        <v>42</v>
      </c>
      <c r="F5" s="11">
        <v>242</v>
      </c>
      <c r="G5" t="s">
        <v>134</v>
      </c>
      <c r="H5" t="str">
        <f t="shared" si="0"/>
        <v>A</v>
      </c>
      <c r="I5" t="str">
        <f t="shared" si="1"/>
        <v>marzo</v>
      </c>
      <c r="K5" s="40" t="s">
        <v>78</v>
      </c>
      <c r="L5" s="98">
        <v>22885.27</v>
      </c>
      <c r="M5" s="98">
        <v>43027.78</v>
      </c>
      <c r="N5" s="98">
        <v>35733.930000000008</v>
      </c>
    </row>
    <row r="6" spans="1:14" x14ac:dyDescent="0.35">
      <c r="A6" t="s">
        <v>6</v>
      </c>
      <c r="B6" t="s">
        <v>138</v>
      </c>
      <c r="D6" s="103">
        <v>1500</v>
      </c>
      <c r="E6" s="11">
        <v>315</v>
      </c>
      <c r="F6" s="11">
        <v>1815</v>
      </c>
      <c r="G6" t="s">
        <v>134</v>
      </c>
      <c r="H6" t="str">
        <f t="shared" si="0"/>
        <v>A</v>
      </c>
      <c r="I6" t="str">
        <f t="shared" si="1"/>
        <v>febrero</v>
      </c>
    </row>
    <row r="7" spans="1:14" x14ac:dyDescent="0.35">
      <c r="A7" t="s">
        <v>6</v>
      </c>
      <c r="B7" t="s">
        <v>139</v>
      </c>
      <c r="D7" s="103">
        <v>1809.6</v>
      </c>
      <c r="E7" s="11">
        <v>380.02</v>
      </c>
      <c r="F7" s="11">
        <v>2189.62</v>
      </c>
      <c r="G7" t="s">
        <v>134</v>
      </c>
      <c r="H7" t="str">
        <f t="shared" si="0"/>
        <v>A</v>
      </c>
      <c r="I7" t="str">
        <f t="shared" si="1"/>
        <v>febrero</v>
      </c>
    </row>
    <row r="8" spans="1:14" x14ac:dyDescent="0.35">
      <c r="A8" t="s">
        <v>6</v>
      </c>
      <c r="B8" t="s">
        <v>136</v>
      </c>
      <c r="D8" s="103">
        <v>700</v>
      </c>
      <c r="E8" s="11">
        <v>147</v>
      </c>
      <c r="F8" s="11">
        <v>847</v>
      </c>
      <c r="G8" t="s">
        <v>134</v>
      </c>
      <c r="H8" t="str">
        <f t="shared" si="0"/>
        <v>A</v>
      </c>
      <c r="I8" t="str">
        <f t="shared" si="1"/>
        <v>marzo</v>
      </c>
    </row>
    <row r="9" spans="1:14" x14ac:dyDescent="0.35">
      <c r="A9" t="s">
        <v>6</v>
      </c>
      <c r="B9" t="s">
        <v>140</v>
      </c>
      <c r="D9" s="103">
        <v>0</v>
      </c>
      <c r="E9" s="11">
        <v>0</v>
      </c>
      <c r="F9" s="11">
        <v>18.16</v>
      </c>
      <c r="G9" t="s">
        <v>134</v>
      </c>
      <c r="H9" t="str">
        <f t="shared" si="0"/>
        <v>A</v>
      </c>
      <c r="I9" t="str">
        <f t="shared" si="1"/>
        <v>marzo</v>
      </c>
    </row>
    <row r="10" spans="1:14" x14ac:dyDescent="0.35">
      <c r="A10" t="s">
        <v>6</v>
      </c>
      <c r="B10" t="s">
        <v>141</v>
      </c>
      <c r="D10" s="103">
        <v>21125.57</v>
      </c>
      <c r="E10" s="11">
        <v>4436.37</v>
      </c>
      <c r="F10" s="11">
        <v>25561.94</v>
      </c>
      <c r="G10" t="s">
        <v>134</v>
      </c>
      <c r="H10" t="str">
        <f t="shared" si="0"/>
        <v>A</v>
      </c>
      <c r="I10" t="str">
        <f t="shared" si="1"/>
        <v>febrero</v>
      </c>
    </row>
    <row r="11" spans="1:14" x14ac:dyDescent="0.35">
      <c r="A11" t="s">
        <v>6</v>
      </c>
      <c r="B11" t="s">
        <v>142</v>
      </c>
      <c r="D11" s="103">
        <v>2000</v>
      </c>
      <c r="E11" s="11">
        <v>420</v>
      </c>
      <c r="F11" s="11">
        <v>2420</v>
      </c>
      <c r="G11" t="s">
        <v>134</v>
      </c>
      <c r="H11" t="str">
        <f t="shared" si="0"/>
        <v>A</v>
      </c>
      <c r="I11" t="str">
        <f t="shared" si="1"/>
        <v>marzo</v>
      </c>
    </row>
    <row r="12" spans="1:14" x14ac:dyDescent="0.35">
      <c r="A12" t="s">
        <v>6</v>
      </c>
      <c r="B12" t="s">
        <v>143</v>
      </c>
      <c r="D12" s="103">
        <v>300</v>
      </c>
      <c r="E12" s="11">
        <v>63</v>
      </c>
      <c r="F12" s="11">
        <v>363</v>
      </c>
      <c r="G12" t="s">
        <v>134</v>
      </c>
      <c r="H12" t="str">
        <f t="shared" si="0"/>
        <v>A</v>
      </c>
      <c r="I12" t="str">
        <f t="shared" si="1"/>
        <v>marzo</v>
      </c>
    </row>
    <row r="13" spans="1:14" x14ac:dyDescent="0.35">
      <c r="A13" t="s">
        <v>7</v>
      </c>
      <c r="B13" t="s">
        <v>144</v>
      </c>
      <c r="D13" s="103">
        <v>-100</v>
      </c>
      <c r="E13" s="11">
        <v>-21</v>
      </c>
      <c r="F13" s="11">
        <v>-121</v>
      </c>
      <c r="G13" t="s">
        <v>145</v>
      </c>
      <c r="H13" t="str">
        <f t="shared" si="0"/>
        <v>M</v>
      </c>
      <c r="I13" t="str">
        <f t="shared" si="1"/>
        <v>febrero</v>
      </c>
    </row>
    <row r="14" spans="1:14" x14ac:dyDescent="0.35">
      <c r="A14" t="s">
        <v>7</v>
      </c>
      <c r="B14" t="s">
        <v>146</v>
      </c>
      <c r="D14" s="103">
        <v>-1500</v>
      </c>
      <c r="E14" s="11">
        <v>-315</v>
      </c>
      <c r="F14" s="11">
        <v>-1815</v>
      </c>
      <c r="G14" t="s">
        <v>134</v>
      </c>
      <c r="H14" t="str">
        <f t="shared" si="0"/>
        <v>M</v>
      </c>
      <c r="I14" t="str">
        <f t="shared" si="1"/>
        <v>marzo</v>
      </c>
    </row>
    <row r="15" spans="1:14" x14ac:dyDescent="0.35">
      <c r="A15" t="s">
        <v>147</v>
      </c>
      <c r="B15" t="s">
        <v>140</v>
      </c>
      <c r="D15" s="103">
        <v>225.6</v>
      </c>
      <c r="E15" s="11">
        <v>47.38</v>
      </c>
      <c r="F15" s="11">
        <v>272.98</v>
      </c>
      <c r="G15" t="s">
        <v>134</v>
      </c>
      <c r="H15" t="str">
        <f t="shared" si="0"/>
        <v>A</v>
      </c>
      <c r="I15" t="str">
        <f t="shared" si="1"/>
        <v>marzo</v>
      </c>
    </row>
    <row r="16" spans="1:14" x14ac:dyDescent="0.35">
      <c r="A16" t="s">
        <v>147</v>
      </c>
      <c r="B16" t="s">
        <v>140</v>
      </c>
      <c r="D16" s="103">
        <v>1834.74</v>
      </c>
      <c r="E16" s="11">
        <v>385.3</v>
      </c>
      <c r="F16" s="11">
        <v>2220.04</v>
      </c>
      <c r="G16" t="s">
        <v>134</v>
      </c>
      <c r="H16" t="str">
        <f t="shared" si="0"/>
        <v>A</v>
      </c>
      <c r="I16" t="str">
        <f t="shared" si="1"/>
        <v>marzo</v>
      </c>
    </row>
    <row r="17" spans="1:9" x14ac:dyDescent="0.35">
      <c r="A17" t="s">
        <v>147</v>
      </c>
      <c r="B17" t="s">
        <v>148</v>
      </c>
      <c r="D17" s="103">
        <v>1310.53</v>
      </c>
      <c r="E17" s="11">
        <v>275.20999999999998</v>
      </c>
      <c r="F17" s="11">
        <v>1585.74</v>
      </c>
      <c r="G17" t="s">
        <v>134</v>
      </c>
      <c r="H17" t="str">
        <f t="shared" si="0"/>
        <v>A</v>
      </c>
      <c r="I17" t="str">
        <f t="shared" si="1"/>
        <v>marzo</v>
      </c>
    </row>
    <row r="18" spans="1:9" x14ac:dyDescent="0.35">
      <c r="A18" t="s">
        <v>147</v>
      </c>
      <c r="B18" t="s">
        <v>148</v>
      </c>
      <c r="D18" s="103">
        <v>743.81</v>
      </c>
      <c r="E18" s="11">
        <v>156.19999999999999</v>
      </c>
      <c r="F18" s="11">
        <v>900.01</v>
      </c>
      <c r="G18" t="s">
        <v>134</v>
      </c>
      <c r="H18" t="str">
        <f t="shared" si="0"/>
        <v>A</v>
      </c>
      <c r="I18" t="str">
        <f t="shared" si="1"/>
        <v>marzo</v>
      </c>
    </row>
    <row r="19" spans="1:9" x14ac:dyDescent="0.35">
      <c r="A19" t="s">
        <v>147</v>
      </c>
      <c r="B19" t="s">
        <v>149</v>
      </c>
      <c r="D19" s="103">
        <v>2644.63</v>
      </c>
      <c r="E19" s="11">
        <v>555.37</v>
      </c>
      <c r="F19" s="11">
        <v>3200</v>
      </c>
      <c r="G19" t="s">
        <v>134</v>
      </c>
      <c r="H19" t="str">
        <f t="shared" si="0"/>
        <v>A</v>
      </c>
      <c r="I19" t="str">
        <f t="shared" si="1"/>
        <v>enero</v>
      </c>
    </row>
    <row r="20" spans="1:9" x14ac:dyDescent="0.35">
      <c r="A20" t="s">
        <v>150</v>
      </c>
      <c r="B20" t="s">
        <v>151</v>
      </c>
      <c r="D20" s="103">
        <v>150</v>
      </c>
      <c r="E20" s="11">
        <v>31.5</v>
      </c>
      <c r="F20" s="11">
        <v>181.5</v>
      </c>
      <c r="G20" t="s">
        <v>134</v>
      </c>
      <c r="H20" t="str">
        <f t="shared" si="0"/>
        <v>A</v>
      </c>
      <c r="I20" t="str">
        <f t="shared" si="1"/>
        <v>marzo</v>
      </c>
    </row>
    <row r="21" spans="1:9" x14ac:dyDescent="0.35">
      <c r="A21" t="s">
        <v>150</v>
      </c>
      <c r="B21" t="s">
        <v>152</v>
      </c>
      <c r="D21" s="103">
        <v>880.65</v>
      </c>
      <c r="E21" s="11">
        <v>184.94</v>
      </c>
      <c r="F21" s="11">
        <v>1065.5899999999999</v>
      </c>
      <c r="G21" t="s">
        <v>134</v>
      </c>
      <c r="H21" t="str">
        <f t="shared" si="0"/>
        <v>A</v>
      </c>
      <c r="I21" t="str">
        <f t="shared" si="1"/>
        <v>febrero</v>
      </c>
    </row>
    <row r="22" spans="1:9" x14ac:dyDescent="0.35">
      <c r="A22" t="s">
        <v>150</v>
      </c>
      <c r="B22" t="s">
        <v>152</v>
      </c>
      <c r="D22" s="103">
        <v>150</v>
      </c>
      <c r="E22" s="11">
        <v>31.5</v>
      </c>
      <c r="F22" s="11">
        <v>199.11</v>
      </c>
      <c r="G22" t="s">
        <v>134</v>
      </c>
      <c r="H22" t="str">
        <f t="shared" si="0"/>
        <v>A</v>
      </c>
      <c r="I22" t="str">
        <f t="shared" si="1"/>
        <v>febrero</v>
      </c>
    </row>
    <row r="23" spans="1:9" x14ac:dyDescent="0.35">
      <c r="A23" t="s">
        <v>150</v>
      </c>
      <c r="B23" t="s">
        <v>153</v>
      </c>
      <c r="D23" s="103">
        <v>100</v>
      </c>
      <c r="E23" s="11">
        <v>21</v>
      </c>
      <c r="F23" s="11">
        <v>121</v>
      </c>
      <c r="G23" t="s">
        <v>134</v>
      </c>
      <c r="H23" t="str">
        <f t="shared" si="0"/>
        <v>A</v>
      </c>
      <c r="I23" t="str">
        <f t="shared" si="1"/>
        <v>enero</v>
      </c>
    </row>
    <row r="24" spans="1:9" x14ac:dyDescent="0.35">
      <c r="A24" t="s">
        <v>150</v>
      </c>
      <c r="B24" t="s">
        <v>151</v>
      </c>
      <c r="D24" s="103">
        <v>300</v>
      </c>
      <c r="E24" s="11">
        <v>63</v>
      </c>
      <c r="F24" s="11">
        <v>363</v>
      </c>
      <c r="G24" t="s">
        <v>134</v>
      </c>
      <c r="H24" t="str">
        <f t="shared" si="0"/>
        <v>A</v>
      </c>
      <c r="I24" t="str">
        <f t="shared" si="1"/>
        <v>marzo</v>
      </c>
    </row>
    <row r="25" spans="1:9" x14ac:dyDescent="0.35">
      <c r="A25" t="s">
        <v>150</v>
      </c>
      <c r="B25" t="s">
        <v>153</v>
      </c>
      <c r="D25" s="103">
        <v>300</v>
      </c>
      <c r="E25" s="11">
        <v>63</v>
      </c>
      <c r="F25" s="11">
        <v>363</v>
      </c>
      <c r="G25" t="s">
        <v>134</v>
      </c>
      <c r="H25" t="str">
        <f t="shared" si="0"/>
        <v>A</v>
      </c>
      <c r="I25" t="str">
        <f t="shared" si="1"/>
        <v>enero</v>
      </c>
    </row>
    <row r="26" spans="1:9" x14ac:dyDescent="0.35">
      <c r="A26" t="s">
        <v>150</v>
      </c>
      <c r="B26" t="s">
        <v>151</v>
      </c>
      <c r="D26" s="103">
        <v>169.35</v>
      </c>
      <c r="E26" s="11">
        <v>35.56</v>
      </c>
      <c r="F26" s="11">
        <v>204.91</v>
      </c>
      <c r="G26" t="s">
        <v>134</v>
      </c>
      <c r="H26" t="str">
        <f t="shared" si="0"/>
        <v>A</v>
      </c>
      <c r="I26" t="str">
        <f t="shared" si="1"/>
        <v>marzo</v>
      </c>
    </row>
    <row r="27" spans="1:9" x14ac:dyDescent="0.35">
      <c r="A27" t="s">
        <v>150</v>
      </c>
      <c r="B27" t="s">
        <v>151</v>
      </c>
      <c r="D27" s="103">
        <v>100</v>
      </c>
      <c r="E27" s="11">
        <v>21</v>
      </c>
      <c r="F27" s="11">
        <v>121</v>
      </c>
      <c r="G27" t="s">
        <v>134</v>
      </c>
      <c r="H27" t="str">
        <f t="shared" si="0"/>
        <v>A</v>
      </c>
      <c r="I27" t="str">
        <f t="shared" si="1"/>
        <v>marzo</v>
      </c>
    </row>
    <row r="28" spans="1:9" x14ac:dyDescent="0.35">
      <c r="A28" t="s">
        <v>150</v>
      </c>
      <c r="B28" t="s">
        <v>153</v>
      </c>
      <c r="D28" s="103">
        <v>169.35</v>
      </c>
      <c r="E28" s="11">
        <v>35.56</v>
      </c>
      <c r="F28" s="11">
        <v>204.91</v>
      </c>
      <c r="G28" t="s">
        <v>134</v>
      </c>
      <c r="H28" t="str">
        <f t="shared" si="0"/>
        <v>A</v>
      </c>
      <c r="I28" t="str">
        <f t="shared" si="1"/>
        <v>enero</v>
      </c>
    </row>
    <row r="29" spans="1:9" x14ac:dyDescent="0.35">
      <c r="A29" t="s">
        <v>150</v>
      </c>
      <c r="B29" t="s">
        <v>151</v>
      </c>
      <c r="D29" s="103">
        <v>150</v>
      </c>
      <c r="E29" s="11">
        <v>31.5</v>
      </c>
      <c r="F29" s="11">
        <v>181.5</v>
      </c>
      <c r="G29" t="s">
        <v>134</v>
      </c>
      <c r="H29" t="str">
        <f t="shared" si="0"/>
        <v>A</v>
      </c>
      <c r="I29" t="str">
        <f t="shared" si="1"/>
        <v>marzo</v>
      </c>
    </row>
    <row r="30" spans="1:9" x14ac:dyDescent="0.35">
      <c r="A30" t="s">
        <v>150</v>
      </c>
      <c r="B30" t="s">
        <v>152</v>
      </c>
      <c r="D30" s="103">
        <v>100</v>
      </c>
      <c r="E30" s="11">
        <v>21</v>
      </c>
      <c r="F30" s="11">
        <v>121</v>
      </c>
      <c r="G30" t="s">
        <v>134</v>
      </c>
      <c r="H30" t="str">
        <f t="shared" si="0"/>
        <v>A</v>
      </c>
      <c r="I30" t="str">
        <f t="shared" si="1"/>
        <v>febrero</v>
      </c>
    </row>
    <row r="31" spans="1:9" x14ac:dyDescent="0.35">
      <c r="A31" t="s">
        <v>150</v>
      </c>
      <c r="B31" t="s">
        <v>152</v>
      </c>
      <c r="D31" s="103">
        <v>100</v>
      </c>
      <c r="E31" s="11">
        <v>21</v>
      </c>
      <c r="F31" s="11">
        <v>121</v>
      </c>
      <c r="G31" t="s">
        <v>134</v>
      </c>
      <c r="H31" t="str">
        <f t="shared" si="0"/>
        <v>A</v>
      </c>
      <c r="I31" t="str">
        <f t="shared" si="1"/>
        <v>febrero</v>
      </c>
    </row>
    <row r="32" spans="1:9" x14ac:dyDescent="0.35">
      <c r="A32" t="s">
        <v>150</v>
      </c>
      <c r="B32" t="s">
        <v>151</v>
      </c>
      <c r="D32" s="103">
        <v>880.65</v>
      </c>
      <c r="E32" s="11">
        <v>184.94</v>
      </c>
      <c r="F32" s="11">
        <v>1065.5899999999999</v>
      </c>
      <c r="G32" t="s">
        <v>134</v>
      </c>
      <c r="H32" t="str">
        <f t="shared" si="0"/>
        <v>A</v>
      </c>
      <c r="I32" t="str">
        <f t="shared" si="1"/>
        <v>marzo</v>
      </c>
    </row>
    <row r="33" spans="1:9" x14ac:dyDescent="0.35">
      <c r="A33" t="s">
        <v>150</v>
      </c>
      <c r="B33" t="s">
        <v>153</v>
      </c>
      <c r="D33" s="103">
        <v>880.65</v>
      </c>
      <c r="E33" s="11">
        <v>184.94</v>
      </c>
      <c r="F33" s="11">
        <v>1151.73</v>
      </c>
      <c r="G33" t="s">
        <v>134</v>
      </c>
      <c r="H33" t="str">
        <f t="shared" si="0"/>
        <v>A</v>
      </c>
      <c r="I33" t="str">
        <f t="shared" si="1"/>
        <v>enero</v>
      </c>
    </row>
    <row r="34" spans="1:9" x14ac:dyDescent="0.35">
      <c r="A34" t="s">
        <v>150</v>
      </c>
      <c r="B34" t="s">
        <v>153</v>
      </c>
      <c r="D34" s="103">
        <v>100</v>
      </c>
      <c r="E34" s="11">
        <v>21</v>
      </c>
      <c r="F34" s="11">
        <v>121</v>
      </c>
      <c r="G34" t="s">
        <v>134</v>
      </c>
      <c r="H34" t="str">
        <f t="shared" si="0"/>
        <v>A</v>
      </c>
      <c r="I34" t="str">
        <f t="shared" si="1"/>
        <v>enero</v>
      </c>
    </row>
    <row r="35" spans="1:9" x14ac:dyDescent="0.35">
      <c r="A35" t="s">
        <v>150</v>
      </c>
      <c r="B35" t="s">
        <v>153</v>
      </c>
      <c r="D35" s="103">
        <v>150</v>
      </c>
      <c r="E35" s="11">
        <v>31.5</v>
      </c>
      <c r="F35" s="11">
        <v>181.5</v>
      </c>
      <c r="G35" t="s">
        <v>134</v>
      </c>
      <c r="H35" t="str">
        <f t="shared" si="0"/>
        <v>A</v>
      </c>
      <c r="I35" t="str">
        <f t="shared" si="1"/>
        <v>enero</v>
      </c>
    </row>
    <row r="36" spans="1:9" x14ac:dyDescent="0.35">
      <c r="A36" t="s">
        <v>150</v>
      </c>
      <c r="B36" t="s">
        <v>152</v>
      </c>
      <c r="D36" s="103">
        <v>169.35</v>
      </c>
      <c r="E36" s="11">
        <v>35.56</v>
      </c>
      <c r="F36" s="11">
        <v>204.91</v>
      </c>
      <c r="G36" t="s">
        <v>134</v>
      </c>
      <c r="H36" t="str">
        <f t="shared" si="0"/>
        <v>A</v>
      </c>
      <c r="I36" t="str">
        <f t="shared" si="1"/>
        <v>febrero</v>
      </c>
    </row>
    <row r="37" spans="1:9" x14ac:dyDescent="0.35">
      <c r="A37" t="s">
        <v>150</v>
      </c>
      <c r="B37" t="s">
        <v>152</v>
      </c>
      <c r="D37" s="103">
        <v>300</v>
      </c>
      <c r="E37" s="11">
        <v>63</v>
      </c>
      <c r="F37" s="11">
        <v>363</v>
      </c>
      <c r="G37" t="s">
        <v>134</v>
      </c>
      <c r="H37" t="str">
        <f t="shared" si="0"/>
        <v>A</v>
      </c>
      <c r="I37" t="str">
        <f t="shared" si="1"/>
        <v>febrero</v>
      </c>
    </row>
    <row r="38" spans="1:9" x14ac:dyDescent="0.35">
      <c r="A38" t="s">
        <v>150</v>
      </c>
      <c r="B38" t="s">
        <v>151</v>
      </c>
      <c r="D38" s="103">
        <v>100</v>
      </c>
      <c r="E38" s="11">
        <v>21</v>
      </c>
      <c r="F38" s="11">
        <v>121</v>
      </c>
      <c r="G38" t="s">
        <v>134</v>
      </c>
      <c r="H38" t="str">
        <f t="shared" si="0"/>
        <v>A</v>
      </c>
      <c r="I38" t="str">
        <f t="shared" si="1"/>
        <v>marzo</v>
      </c>
    </row>
    <row r="39" spans="1:9" x14ac:dyDescent="0.35">
      <c r="A39" t="s">
        <v>154</v>
      </c>
      <c r="B39" t="s">
        <v>153</v>
      </c>
      <c r="D39" s="103">
        <v>150</v>
      </c>
      <c r="E39" s="11">
        <v>31.5</v>
      </c>
      <c r="F39" s="11">
        <v>181.5</v>
      </c>
      <c r="G39" t="s">
        <v>134</v>
      </c>
      <c r="H39" t="str">
        <f t="shared" si="0"/>
        <v>M</v>
      </c>
      <c r="I39" t="str">
        <f t="shared" si="1"/>
        <v>enero</v>
      </c>
    </row>
    <row r="40" spans="1:9" x14ac:dyDescent="0.35">
      <c r="A40" t="s">
        <v>154</v>
      </c>
      <c r="B40" t="s">
        <v>151</v>
      </c>
      <c r="D40" s="103">
        <v>150</v>
      </c>
      <c r="E40" s="11">
        <v>31.5</v>
      </c>
      <c r="F40" s="11">
        <v>181.5</v>
      </c>
      <c r="G40" t="s">
        <v>134</v>
      </c>
      <c r="H40" t="str">
        <f t="shared" si="0"/>
        <v>M</v>
      </c>
      <c r="I40" t="str">
        <f t="shared" si="1"/>
        <v>marzo</v>
      </c>
    </row>
    <row r="41" spans="1:9" x14ac:dyDescent="0.35">
      <c r="A41" t="s">
        <v>154</v>
      </c>
      <c r="B41" t="s">
        <v>153</v>
      </c>
      <c r="D41" s="103">
        <v>200</v>
      </c>
      <c r="E41" s="11">
        <v>42</v>
      </c>
      <c r="F41" s="11">
        <v>338</v>
      </c>
      <c r="G41" t="s">
        <v>134</v>
      </c>
      <c r="H41" t="str">
        <f t="shared" si="0"/>
        <v>M</v>
      </c>
      <c r="I41" t="str">
        <f t="shared" si="1"/>
        <v>enero</v>
      </c>
    </row>
    <row r="42" spans="1:9" x14ac:dyDescent="0.35">
      <c r="A42" t="s">
        <v>154</v>
      </c>
      <c r="B42" t="s">
        <v>151</v>
      </c>
      <c r="D42" s="103">
        <v>150</v>
      </c>
      <c r="E42" s="11">
        <v>31.5</v>
      </c>
      <c r="F42" s="11">
        <v>181.5</v>
      </c>
      <c r="G42" t="s">
        <v>134</v>
      </c>
      <c r="H42" t="str">
        <f t="shared" si="0"/>
        <v>M</v>
      </c>
      <c r="I42" t="str">
        <f t="shared" si="1"/>
        <v>marzo</v>
      </c>
    </row>
    <row r="43" spans="1:9" x14ac:dyDescent="0.35">
      <c r="A43" t="s">
        <v>154</v>
      </c>
      <c r="B43" t="s">
        <v>152</v>
      </c>
      <c r="D43" s="103">
        <v>80</v>
      </c>
      <c r="E43" s="11">
        <v>16.8</v>
      </c>
      <c r="F43" s="11">
        <v>96.8</v>
      </c>
      <c r="G43" t="s">
        <v>134</v>
      </c>
      <c r="H43" t="str">
        <f t="shared" si="0"/>
        <v>M</v>
      </c>
      <c r="I43" t="str">
        <f t="shared" si="1"/>
        <v>febrero</v>
      </c>
    </row>
    <row r="44" spans="1:9" x14ac:dyDescent="0.35">
      <c r="A44" t="s">
        <v>154</v>
      </c>
      <c r="B44" t="s">
        <v>152</v>
      </c>
      <c r="D44" s="103">
        <v>50</v>
      </c>
      <c r="E44" s="11">
        <v>10.5</v>
      </c>
      <c r="F44" s="11">
        <v>60.5</v>
      </c>
      <c r="G44" t="s">
        <v>134</v>
      </c>
      <c r="H44" t="str">
        <f t="shared" si="0"/>
        <v>M</v>
      </c>
      <c r="I44" t="str">
        <f t="shared" si="1"/>
        <v>febrero</v>
      </c>
    </row>
    <row r="45" spans="1:9" x14ac:dyDescent="0.35">
      <c r="A45" t="s">
        <v>154</v>
      </c>
      <c r="B45" t="s">
        <v>151</v>
      </c>
      <c r="D45" s="103">
        <v>150</v>
      </c>
      <c r="E45" s="11">
        <v>31.5</v>
      </c>
      <c r="F45" s="11">
        <v>189.85</v>
      </c>
      <c r="G45" t="s">
        <v>155</v>
      </c>
      <c r="H45" t="str">
        <f t="shared" si="0"/>
        <v>M</v>
      </c>
      <c r="I45" t="str">
        <f t="shared" si="1"/>
        <v>marzo</v>
      </c>
    </row>
    <row r="46" spans="1:9" x14ac:dyDescent="0.35">
      <c r="A46" t="s">
        <v>154</v>
      </c>
      <c r="B46" t="s">
        <v>151</v>
      </c>
      <c r="D46" s="103">
        <v>150</v>
      </c>
      <c r="E46" s="11">
        <v>31.5</v>
      </c>
      <c r="F46" s="11">
        <v>260.52999999999997</v>
      </c>
      <c r="G46" t="s">
        <v>134</v>
      </c>
      <c r="H46" t="str">
        <f t="shared" si="0"/>
        <v>M</v>
      </c>
      <c r="I46" t="str">
        <f t="shared" si="1"/>
        <v>marzo</v>
      </c>
    </row>
    <row r="47" spans="1:9" x14ac:dyDescent="0.35">
      <c r="A47" t="s">
        <v>154</v>
      </c>
      <c r="B47" t="s">
        <v>151</v>
      </c>
      <c r="D47" s="103">
        <v>80</v>
      </c>
      <c r="E47" s="11">
        <v>16.8</v>
      </c>
      <c r="F47" s="11">
        <v>96.8</v>
      </c>
      <c r="G47" t="s">
        <v>134</v>
      </c>
      <c r="H47" t="str">
        <f t="shared" si="0"/>
        <v>M</v>
      </c>
      <c r="I47" t="str">
        <f t="shared" si="1"/>
        <v>marzo</v>
      </c>
    </row>
    <row r="48" spans="1:9" x14ac:dyDescent="0.35">
      <c r="A48" t="s">
        <v>154</v>
      </c>
      <c r="B48" t="s">
        <v>152</v>
      </c>
      <c r="D48" s="103">
        <v>100</v>
      </c>
      <c r="E48" s="11">
        <v>21</v>
      </c>
      <c r="F48" s="11">
        <v>121</v>
      </c>
      <c r="G48" t="s">
        <v>134</v>
      </c>
      <c r="H48" t="str">
        <f t="shared" si="0"/>
        <v>M</v>
      </c>
      <c r="I48" t="str">
        <f t="shared" si="1"/>
        <v>febrero</v>
      </c>
    </row>
    <row r="49" spans="1:9" x14ac:dyDescent="0.35">
      <c r="A49" t="s">
        <v>154</v>
      </c>
      <c r="B49" t="s">
        <v>152</v>
      </c>
      <c r="D49" s="103">
        <v>150</v>
      </c>
      <c r="E49" s="11">
        <v>31.5</v>
      </c>
      <c r="F49" s="11">
        <v>181.5</v>
      </c>
      <c r="G49" t="s">
        <v>134</v>
      </c>
      <c r="H49" t="str">
        <f t="shared" si="0"/>
        <v>M</v>
      </c>
      <c r="I49" t="str">
        <f t="shared" si="1"/>
        <v>febrero</v>
      </c>
    </row>
    <row r="50" spans="1:9" x14ac:dyDescent="0.35">
      <c r="A50" t="s">
        <v>154</v>
      </c>
      <c r="B50" t="s">
        <v>156</v>
      </c>
      <c r="D50" s="103">
        <v>175</v>
      </c>
      <c r="E50" s="11">
        <v>36.75</v>
      </c>
      <c r="F50" s="11">
        <v>211.75</v>
      </c>
      <c r="G50" t="s">
        <v>134</v>
      </c>
      <c r="H50" t="str">
        <f t="shared" si="0"/>
        <v>M</v>
      </c>
      <c r="I50" t="str">
        <f t="shared" si="1"/>
        <v>enero</v>
      </c>
    </row>
    <row r="51" spans="1:9" x14ac:dyDescent="0.35">
      <c r="A51" t="s">
        <v>154</v>
      </c>
      <c r="B51" t="s">
        <v>151</v>
      </c>
      <c r="D51" s="103">
        <v>80</v>
      </c>
      <c r="E51" s="11">
        <v>16.8</v>
      </c>
      <c r="F51" s="11">
        <v>96.8</v>
      </c>
      <c r="G51" t="s">
        <v>134</v>
      </c>
      <c r="H51" t="str">
        <f t="shared" si="0"/>
        <v>M</v>
      </c>
      <c r="I51" t="str">
        <f t="shared" si="1"/>
        <v>marzo</v>
      </c>
    </row>
    <row r="52" spans="1:9" x14ac:dyDescent="0.35">
      <c r="A52" t="s">
        <v>154</v>
      </c>
      <c r="B52" t="s">
        <v>153</v>
      </c>
      <c r="D52" s="103">
        <v>200</v>
      </c>
      <c r="E52" s="11">
        <v>42</v>
      </c>
      <c r="F52" s="11">
        <v>242</v>
      </c>
      <c r="G52" t="s">
        <v>134</v>
      </c>
      <c r="H52" t="str">
        <f t="shared" si="0"/>
        <v>M</v>
      </c>
      <c r="I52" t="str">
        <f t="shared" si="1"/>
        <v>enero</v>
      </c>
    </row>
    <row r="53" spans="1:9" x14ac:dyDescent="0.35">
      <c r="A53" t="s">
        <v>154</v>
      </c>
      <c r="B53" t="s">
        <v>153</v>
      </c>
      <c r="D53" s="103">
        <v>80</v>
      </c>
      <c r="E53" s="11">
        <v>16.8</v>
      </c>
      <c r="F53" s="11">
        <v>96.8</v>
      </c>
      <c r="G53" t="s">
        <v>134</v>
      </c>
      <c r="H53" t="str">
        <f t="shared" si="0"/>
        <v>M</v>
      </c>
      <c r="I53" t="str">
        <f t="shared" si="1"/>
        <v>enero</v>
      </c>
    </row>
    <row r="54" spans="1:9" x14ac:dyDescent="0.35">
      <c r="A54" t="s">
        <v>154</v>
      </c>
      <c r="B54" t="s">
        <v>153</v>
      </c>
      <c r="D54" s="103">
        <v>100</v>
      </c>
      <c r="E54" s="11">
        <v>21</v>
      </c>
      <c r="F54" s="11">
        <v>121</v>
      </c>
      <c r="G54" t="s">
        <v>134</v>
      </c>
      <c r="H54" t="str">
        <f t="shared" si="0"/>
        <v>M</v>
      </c>
      <c r="I54" t="str">
        <f t="shared" si="1"/>
        <v>enero</v>
      </c>
    </row>
    <row r="55" spans="1:9" x14ac:dyDescent="0.35">
      <c r="A55" t="s">
        <v>154</v>
      </c>
      <c r="B55" t="s">
        <v>153</v>
      </c>
      <c r="D55" s="103">
        <v>150</v>
      </c>
      <c r="E55" s="11">
        <v>31.5</v>
      </c>
      <c r="F55" s="11">
        <v>181.5</v>
      </c>
      <c r="G55" t="s">
        <v>134</v>
      </c>
      <c r="H55" t="str">
        <f t="shared" si="0"/>
        <v>M</v>
      </c>
      <c r="I55" t="str">
        <f t="shared" si="1"/>
        <v>enero</v>
      </c>
    </row>
    <row r="56" spans="1:9" x14ac:dyDescent="0.35">
      <c r="A56" t="s">
        <v>154</v>
      </c>
      <c r="B56" t="s">
        <v>152</v>
      </c>
      <c r="D56" s="103">
        <v>150</v>
      </c>
      <c r="E56" s="11">
        <v>31.5</v>
      </c>
      <c r="F56" s="11">
        <v>181.5</v>
      </c>
      <c r="G56" t="s">
        <v>134</v>
      </c>
      <c r="H56" t="str">
        <f t="shared" si="0"/>
        <v>M</v>
      </c>
      <c r="I56" t="str">
        <f t="shared" si="1"/>
        <v>febrero</v>
      </c>
    </row>
    <row r="57" spans="1:9" x14ac:dyDescent="0.35">
      <c r="A57" t="s">
        <v>154</v>
      </c>
      <c r="B57" t="s">
        <v>151</v>
      </c>
      <c r="D57" s="103">
        <v>100</v>
      </c>
      <c r="E57" s="11">
        <v>21</v>
      </c>
      <c r="F57" s="11">
        <v>121</v>
      </c>
      <c r="G57" t="s">
        <v>134</v>
      </c>
      <c r="H57" t="str">
        <f t="shared" si="0"/>
        <v>M</v>
      </c>
      <c r="I57" t="str">
        <f t="shared" si="1"/>
        <v>marzo</v>
      </c>
    </row>
    <row r="58" spans="1:9" x14ac:dyDescent="0.35">
      <c r="A58" t="s">
        <v>154</v>
      </c>
      <c r="B58" t="s">
        <v>151</v>
      </c>
      <c r="D58" s="103">
        <v>150</v>
      </c>
      <c r="E58" s="11">
        <v>31.5</v>
      </c>
      <c r="F58" s="11">
        <v>181.5</v>
      </c>
      <c r="G58" t="s">
        <v>134</v>
      </c>
      <c r="H58" t="str">
        <f t="shared" si="0"/>
        <v>M</v>
      </c>
      <c r="I58" t="str">
        <f t="shared" si="1"/>
        <v>marzo</v>
      </c>
    </row>
    <row r="59" spans="1:9" x14ac:dyDescent="0.35">
      <c r="A59" t="s">
        <v>154</v>
      </c>
      <c r="B59" t="s">
        <v>152</v>
      </c>
      <c r="D59" s="103">
        <v>150</v>
      </c>
      <c r="E59" s="11">
        <v>31.5</v>
      </c>
      <c r="F59" s="11">
        <v>181.5</v>
      </c>
      <c r="G59" t="s">
        <v>134</v>
      </c>
      <c r="H59" t="str">
        <f t="shared" si="0"/>
        <v>M</v>
      </c>
      <c r="I59" t="str">
        <f t="shared" si="1"/>
        <v>febrero</v>
      </c>
    </row>
    <row r="60" spans="1:9" x14ac:dyDescent="0.35">
      <c r="A60" t="s">
        <v>154</v>
      </c>
      <c r="B60" t="s">
        <v>152</v>
      </c>
      <c r="D60" s="103">
        <v>50</v>
      </c>
      <c r="E60" s="11">
        <v>10.5</v>
      </c>
      <c r="F60" s="11">
        <v>60.5</v>
      </c>
      <c r="G60" t="s">
        <v>134</v>
      </c>
      <c r="H60" t="str">
        <f t="shared" si="0"/>
        <v>M</v>
      </c>
      <c r="I60" t="str">
        <f t="shared" si="1"/>
        <v>febrero</v>
      </c>
    </row>
    <row r="61" spans="1:9" x14ac:dyDescent="0.35">
      <c r="A61" t="s">
        <v>154</v>
      </c>
      <c r="B61" t="s">
        <v>152</v>
      </c>
      <c r="D61" s="103">
        <v>100</v>
      </c>
      <c r="E61" s="11">
        <v>21</v>
      </c>
      <c r="F61" s="11">
        <v>121</v>
      </c>
      <c r="G61" t="s">
        <v>134</v>
      </c>
      <c r="H61" t="str">
        <f t="shared" si="0"/>
        <v>M</v>
      </c>
      <c r="I61" t="str">
        <f t="shared" si="1"/>
        <v>febrero</v>
      </c>
    </row>
    <row r="62" spans="1:9" x14ac:dyDescent="0.35">
      <c r="A62" t="s">
        <v>154</v>
      </c>
      <c r="B62" t="s">
        <v>152</v>
      </c>
      <c r="D62" s="103">
        <v>150</v>
      </c>
      <c r="E62" s="11">
        <v>31.5</v>
      </c>
      <c r="F62" s="11">
        <v>181.5</v>
      </c>
      <c r="G62" t="s">
        <v>134</v>
      </c>
      <c r="H62" t="str">
        <f t="shared" si="0"/>
        <v>M</v>
      </c>
      <c r="I62" t="str">
        <f t="shared" si="1"/>
        <v>febrero</v>
      </c>
    </row>
    <row r="63" spans="1:9" x14ac:dyDescent="0.35">
      <c r="A63" t="s">
        <v>154</v>
      </c>
      <c r="B63" t="s">
        <v>157</v>
      </c>
      <c r="D63" s="103">
        <v>50</v>
      </c>
      <c r="E63" s="11">
        <v>10.5</v>
      </c>
      <c r="F63" s="11">
        <v>60.5</v>
      </c>
      <c r="G63" t="s">
        <v>134</v>
      </c>
      <c r="H63" t="str">
        <f t="shared" si="0"/>
        <v>M</v>
      </c>
      <c r="I63" t="str">
        <f t="shared" si="1"/>
        <v>enero</v>
      </c>
    </row>
    <row r="64" spans="1:9" x14ac:dyDescent="0.35">
      <c r="A64" t="s">
        <v>154</v>
      </c>
      <c r="B64" t="s">
        <v>153</v>
      </c>
      <c r="D64" s="103">
        <v>400</v>
      </c>
      <c r="E64" s="11">
        <v>84</v>
      </c>
      <c r="F64" s="11">
        <v>484</v>
      </c>
      <c r="G64" t="s">
        <v>134</v>
      </c>
      <c r="H64" t="str">
        <f t="shared" si="0"/>
        <v>M</v>
      </c>
      <c r="I64" t="str">
        <f t="shared" si="1"/>
        <v>enero</v>
      </c>
    </row>
    <row r="65" spans="1:9" x14ac:dyDescent="0.35">
      <c r="A65" t="s">
        <v>154</v>
      </c>
      <c r="B65" t="s">
        <v>153</v>
      </c>
      <c r="D65" s="103">
        <v>150</v>
      </c>
      <c r="E65" s="11">
        <v>31.5</v>
      </c>
      <c r="F65" s="11">
        <v>181.5</v>
      </c>
      <c r="G65" t="s">
        <v>134</v>
      </c>
      <c r="H65" t="str">
        <f t="shared" si="0"/>
        <v>M</v>
      </c>
      <c r="I65" t="str">
        <f t="shared" si="1"/>
        <v>enero</v>
      </c>
    </row>
    <row r="66" spans="1:9" x14ac:dyDescent="0.35">
      <c r="A66" t="s">
        <v>154</v>
      </c>
      <c r="B66" t="s">
        <v>151</v>
      </c>
      <c r="D66" s="103">
        <v>100</v>
      </c>
      <c r="E66" s="11">
        <v>21</v>
      </c>
      <c r="F66" s="11">
        <v>121</v>
      </c>
      <c r="G66" t="s">
        <v>134</v>
      </c>
      <c r="H66" t="str">
        <f t="shared" si="0"/>
        <v>M</v>
      </c>
      <c r="I66" t="str">
        <f t="shared" si="1"/>
        <v>marzo</v>
      </c>
    </row>
    <row r="67" spans="1:9" x14ac:dyDescent="0.35">
      <c r="A67" t="s">
        <v>154</v>
      </c>
      <c r="B67" t="s">
        <v>153</v>
      </c>
      <c r="D67" s="103">
        <v>100</v>
      </c>
      <c r="E67" s="11">
        <v>21</v>
      </c>
      <c r="F67" s="11">
        <v>121</v>
      </c>
      <c r="G67" t="s">
        <v>134</v>
      </c>
      <c r="H67" t="str">
        <f t="shared" ref="H67:H130" si="2">IF(A67="A","A",IF(A67="AC","A",IF(A67="FA","A","M")))</f>
        <v>M</v>
      </c>
      <c r="I67" t="str">
        <f t="shared" ref="I67:I130" si="3">TEXT(B67,"mmmmmmmmmmm")</f>
        <v>enero</v>
      </c>
    </row>
    <row r="68" spans="1:9" x14ac:dyDescent="0.35">
      <c r="A68" t="s">
        <v>154</v>
      </c>
      <c r="B68" t="s">
        <v>151</v>
      </c>
      <c r="D68" s="103">
        <v>100</v>
      </c>
      <c r="E68" s="11">
        <v>21</v>
      </c>
      <c r="F68" s="11">
        <v>121</v>
      </c>
      <c r="G68" t="s">
        <v>134</v>
      </c>
      <c r="H68" t="str">
        <f t="shared" si="2"/>
        <v>M</v>
      </c>
      <c r="I68" t="str">
        <f t="shared" si="3"/>
        <v>marzo</v>
      </c>
    </row>
    <row r="69" spans="1:9" x14ac:dyDescent="0.35">
      <c r="A69" t="s">
        <v>154</v>
      </c>
      <c r="B69" t="s">
        <v>153</v>
      </c>
      <c r="D69" s="103">
        <v>100</v>
      </c>
      <c r="E69" s="11">
        <v>21</v>
      </c>
      <c r="F69" s="11">
        <v>121</v>
      </c>
      <c r="G69" t="s">
        <v>134</v>
      </c>
      <c r="H69" t="str">
        <f t="shared" si="2"/>
        <v>M</v>
      </c>
      <c r="I69" t="str">
        <f t="shared" si="3"/>
        <v>enero</v>
      </c>
    </row>
    <row r="70" spans="1:9" x14ac:dyDescent="0.35">
      <c r="A70" t="s">
        <v>154</v>
      </c>
      <c r="B70" t="s">
        <v>158</v>
      </c>
      <c r="D70" s="103">
        <v>150</v>
      </c>
      <c r="E70" s="11">
        <v>31.5</v>
      </c>
      <c r="F70" s="11">
        <v>181.5</v>
      </c>
      <c r="G70" t="s">
        <v>134</v>
      </c>
      <c r="H70" t="str">
        <f t="shared" si="2"/>
        <v>M</v>
      </c>
      <c r="I70" t="str">
        <f t="shared" si="3"/>
        <v>febrero</v>
      </c>
    </row>
    <row r="71" spans="1:9" x14ac:dyDescent="0.35">
      <c r="A71" t="s">
        <v>154</v>
      </c>
      <c r="B71" t="s">
        <v>152</v>
      </c>
      <c r="D71" s="103">
        <v>150</v>
      </c>
      <c r="E71" s="11">
        <v>31.5</v>
      </c>
      <c r="F71" s="11">
        <v>181.5</v>
      </c>
      <c r="G71" t="s">
        <v>134</v>
      </c>
      <c r="H71" t="str">
        <f t="shared" si="2"/>
        <v>M</v>
      </c>
      <c r="I71" t="str">
        <f t="shared" si="3"/>
        <v>febrero</v>
      </c>
    </row>
    <row r="72" spans="1:9" x14ac:dyDescent="0.35">
      <c r="A72" t="s">
        <v>154</v>
      </c>
      <c r="B72" t="s">
        <v>152</v>
      </c>
      <c r="D72" s="103">
        <v>150</v>
      </c>
      <c r="E72" s="11">
        <v>31.5</v>
      </c>
      <c r="F72" s="11">
        <v>184.75</v>
      </c>
      <c r="G72" t="s">
        <v>134</v>
      </c>
      <c r="H72" t="str">
        <f t="shared" si="2"/>
        <v>M</v>
      </c>
      <c r="I72" t="str">
        <f t="shared" si="3"/>
        <v>febrero</v>
      </c>
    </row>
    <row r="73" spans="1:9" x14ac:dyDescent="0.35">
      <c r="A73" t="s">
        <v>154</v>
      </c>
      <c r="B73" t="s">
        <v>152</v>
      </c>
      <c r="D73" s="103">
        <v>200</v>
      </c>
      <c r="E73" s="11">
        <v>42</v>
      </c>
      <c r="F73" s="11">
        <v>242</v>
      </c>
      <c r="G73" t="s">
        <v>134</v>
      </c>
      <c r="H73" t="str">
        <f t="shared" si="2"/>
        <v>M</v>
      </c>
      <c r="I73" t="str">
        <f t="shared" si="3"/>
        <v>febrero</v>
      </c>
    </row>
    <row r="74" spans="1:9" x14ac:dyDescent="0.35">
      <c r="A74" t="s">
        <v>154</v>
      </c>
      <c r="B74" t="s">
        <v>152</v>
      </c>
      <c r="D74" s="103">
        <v>150</v>
      </c>
      <c r="E74" s="11">
        <v>31.5</v>
      </c>
      <c r="F74" s="11">
        <v>181.5</v>
      </c>
      <c r="G74" t="s">
        <v>134</v>
      </c>
      <c r="H74" t="str">
        <f t="shared" si="2"/>
        <v>M</v>
      </c>
      <c r="I74" t="str">
        <f t="shared" si="3"/>
        <v>febrero</v>
      </c>
    </row>
    <row r="75" spans="1:9" x14ac:dyDescent="0.35">
      <c r="A75" t="s">
        <v>154</v>
      </c>
      <c r="B75" t="s">
        <v>152</v>
      </c>
      <c r="D75" s="103">
        <v>150</v>
      </c>
      <c r="E75" s="11">
        <v>31.5</v>
      </c>
      <c r="F75" s="11">
        <v>290.58</v>
      </c>
      <c r="G75" t="s">
        <v>134</v>
      </c>
      <c r="H75" t="str">
        <f t="shared" si="2"/>
        <v>M</v>
      </c>
      <c r="I75" t="str">
        <f t="shared" si="3"/>
        <v>febrero</v>
      </c>
    </row>
    <row r="76" spans="1:9" x14ac:dyDescent="0.35">
      <c r="A76" t="s">
        <v>154</v>
      </c>
      <c r="B76" t="s">
        <v>152</v>
      </c>
      <c r="D76" s="103">
        <v>200</v>
      </c>
      <c r="E76" s="11">
        <v>42</v>
      </c>
      <c r="F76" s="11">
        <v>259.61</v>
      </c>
      <c r="G76" t="s">
        <v>134</v>
      </c>
      <c r="H76" t="str">
        <f t="shared" si="2"/>
        <v>M</v>
      </c>
      <c r="I76" t="str">
        <f t="shared" si="3"/>
        <v>febrero</v>
      </c>
    </row>
    <row r="77" spans="1:9" x14ac:dyDescent="0.35">
      <c r="A77" t="s">
        <v>154</v>
      </c>
      <c r="B77" t="s">
        <v>151</v>
      </c>
      <c r="D77" s="103">
        <v>150</v>
      </c>
      <c r="E77" s="11">
        <v>31.5</v>
      </c>
      <c r="F77" s="11">
        <v>181.5</v>
      </c>
      <c r="G77" t="s">
        <v>134</v>
      </c>
      <c r="H77" t="str">
        <f t="shared" si="2"/>
        <v>M</v>
      </c>
      <c r="I77" t="str">
        <f t="shared" si="3"/>
        <v>marzo</v>
      </c>
    </row>
    <row r="78" spans="1:9" x14ac:dyDescent="0.35">
      <c r="A78" t="s">
        <v>154</v>
      </c>
      <c r="B78" t="s">
        <v>153</v>
      </c>
      <c r="D78" s="103">
        <v>100</v>
      </c>
      <c r="E78" s="11">
        <v>21</v>
      </c>
      <c r="F78" s="11">
        <v>121</v>
      </c>
      <c r="G78" t="s">
        <v>134</v>
      </c>
      <c r="H78" t="str">
        <f t="shared" si="2"/>
        <v>M</v>
      </c>
      <c r="I78" t="str">
        <f t="shared" si="3"/>
        <v>enero</v>
      </c>
    </row>
    <row r="79" spans="1:9" x14ac:dyDescent="0.35">
      <c r="A79" t="s">
        <v>154</v>
      </c>
      <c r="B79" t="s">
        <v>151</v>
      </c>
      <c r="D79" s="103">
        <v>50</v>
      </c>
      <c r="E79" s="11">
        <v>10.5</v>
      </c>
      <c r="F79" s="11">
        <v>60.5</v>
      </c>
      <c r="G79" t="s">
        <v>134</v>
      </c>
      <c r="H79" t="str">
        <f t="shared" si="2"/>
        <v>M</v>
      </c>
      <c r="I79" t="str">
        <f t="shared" si="3"/>
        <v>marzo</v>
      </c>
    </row>
    <row r="80" spans="1:9" x14ac:dyDescent="0.35">
      <c r="A80" t="s">
        <v>154</v>
      </c>
      <c r="B80" t="s">
        <v>151</v>
      </c>
      <c r="D80" s="103">
        <v>150</v>
      </c>
      <c r="E80" s="11">
        <v>31.5</v>
      </c>
      <c r="F80" s="11">
        <v>282.89999999999998</v>
      </c>
      <c r="G80" t="s">
        <v>134</v>
      </c>
      <c r="H80" t="str">
        <f t="shared" si="2"/>
        <v>M</v>
      </c>
      <c r="I80" t="str">
        <f t="shared" si="3"/>
        <v>marzo</v>
      </c>
    </row>
    <row r="81" spans="1:9" x14ac:dyDescent="0.35">
      <c r="A81" t="s">
        <v>154</v>
      </c>
      <c r="B81" t="s">
        <v>151</v>
      </c>
      <c r="D81" s="103">
        <v>150</v>
      </c>
      <c r="E81" s="11">
        <v>31.5</v>
      </c>
      <c r="F81" s="11">
        <v>181.5</v>
      </c>
      <c r="G81" t="s">
        <v>134</v>
      </c>
      <c r="H81" t="str">
        <f t="shared" si="2"/>
        <v>M</v>
      </c>
      <c r="I81" t="str">
        <f t="shared" si="3"/>
        <v>marzo</v>
      </c>
    </row>
    <row r="82" spans="1:9" x14ac:dyDescent="0.35">
      <c r="A82" t="s">
        <v>154</v>
      </c>
      <c r="B82" t="s">
        <v>151</v>
      </c>
      <c r="D82" s="103">
        <v>200</v>
      </c>
      <c r="E82" s="11">
        <v>42</v>
      </c>
      <c r="F82" s="11">
        <v>242</v>
      </c>
      <c r="G82" t="s">
        <v>134</v>
      </c>
      <c r="H82" t="str">
        <f t="shared" si="2"/>
        <v>M</v>
      </c>
      <c r="I82" t="str">
        <f t="shared" si="3"/>
        <v>marzo</v>
      </c>
    </row>
    <row r="83" spans="1:9" x14ac:dyDescent="0.35">
      <c r="A83" t="s">
        <v>154</v>
      </c>
      <c r="B83" t="s">
        <v>151</v>
      </c>
      <c r="D83" s="103">
        <v>150</v>
      </c>
      <c r="E83" s="11">
        <v>31.5</v>
      </c>
      <c r="F83" s="11">
        <v>181.5</v>
      </c>
      <c r="G83" t="s">
        <v>134</v>
      </c>
      <c r="H83" t="str">
        <f t="shared" si="2"/>
        <v>M</v>
      </c>
      <c r="I83" t="str">
        <f t="shared" si="3"/>
        <v>marzo</v>
      </c>
    </row>
    <row r="84" spans="1:9" x14ac:dyDescent="0.35">
      <c r="A84" t="s">
        <v>154</v>
      </c>
      <c r="B84" t="s">
        <v>153</v>
      </c>
      <c r="D84" s="103">
        <v>50</v>
      </c>
      <c r="E84" s="11">
        <v>10.5</v>
      </c>
      <c r="F84" s="11">
        <v>60.5</v>
      </c>
      <c r="G84" t="s">
        <v>134</v>
      </c>
      <c r="H84" t="str">
        <f t="shared" si="2"/>
        <v>M</v>
      </c>
      <c r="I84" t="str">
        <f t="shared" si="3"/>
        <v>enero</v>
      </c>
    </row>
    <row r="85" spans="1:9" x14ac:dyDescent="0.35">
      <c r="A85" t="s">
        <v>154</v>
      </c>
      <c r="B85" t="s">
        <v>153</v>
      </c>
      <c r="D85" s="103">
        <v>150</v>
      </c>
      <c r="E85" s="11">
        <v>31.5</v>
      </c>
      <c r="F85" s="11">
        <v>181.5</v>
      </c>
      <c r="G85" t="s">
        <v>134</v>
      </c>
      <c r="H85" t="str">
        <f t="shared" si="2"/>
        <v>M</v>
      </c>
      <c r="I85" t="str">
        <f t="shared" si="3"/>
        <v>enero</v>
      </c>
    </row>
    <row r="86" spans="1:9" x14ac:dyDescent="0.35">
      <c r="A86" t="s">
        <v>154</v>
      </c>
      <c r="B86" t="s">
        <v>153</v>
      </c>
      <c r="D86" s="103">
        <v>100</v>
      </c>
      <c r="E86" s="11">
        <v>21</v>
      </c>
      <c r="F86" s="11">
        <v>138.61000000000001</v>
      </c>
      <c r="G86" t="s">
        <v>134</v>
      </c>
      <c r="H86" t="str">
        <f t="shared" si="2"/>
        <v>M</v>
      </c>
      <c r="I86" t="str">
        <f t="shared" si="3"/>
        <v>enero</v>
      </c>
    </row>
    <row r="87" spans="1:9" x14ac:dyDescent="0.35">
      <c r="A87" t="s">
        <v>154</v>
      </c>
      <c r="B87" t="s">
        <v>152</v>
      </c>
      <c r="D87" s="103">
        <v>150</v>
      </c>
      <c r="E87" s="11">
        <v>31.5</v>
      </c>
      <c r="F87" s="11">
        <v>181.5</v>
      </c>
      <c r="G87" t="s">
        <v>134</v>
      </c>
      <c r="H87" t="str">
        <f t="shared" si="2"/>
        <v>M</v>
      </c>
      <c r="I87" t="str">
        <f t="shared" si="3"/>
        <v>febrero</v>
      </c>
    </row>
    <row r="88" spans="1:9" x14ac:dyDescent="0.35">
      <c r="A88" t="s">
        <v>154</v>
      </c>
      <c r="B88" t="s">
        <v>152</v>
      </c>
      <c r="D88" s="103">
        <v>150</v>
      </c>
      <c r="E88" s="11">
        <v>31.5</v>
      </c>
      <c r="F88" s="11">
        <v>181.5</v>
      </c>
      <c r="G88" t="s">
        <v>134</v>
      </c>
      <c r="H88" t="str">
        <f t="shared" si="2"/>
        <v>M</v>
      </c>
      <c r="I88" t="str">
        <f t="shared" si="3"/>
        <v>febrero</v>
      </c>
    </row>
    <row r="89" spans="1:9" x14ac:dyDescent="0.35">
      <c r="A89" t="s">
        <v>154</v>
      </c>
      <c r="B89" t="s">
        <v>152</v>
      </c>
      <c r="D89" s="103">
        <v>100</v>
      </c>
      <c r="E89" s="11">
        <v>21</v>
      </c>
      <c r="F89" s="11">
        <v>121</v>
      </c>
      <c r="G89" t="s">
        <v>134</v>
      </c>
      <c r="H89" t="str">
        <f t="shared" si="2"/>
        <v>M</v>
      </c>
      <c r="I89" t="str">
        <f t="shared" si="3"/>
        <v>febrero</v>
      </c>
    </row>
    <row r="90" spans="1:9" x14ac:dyDescent="0.35">
      <c r="A90" t="s">
        <v>154</v>
      </c>
      <c r="B90" t="s">
        <v>153</v>
      </c>
      <c r="D90" s="103">
        <v>10</v>
      </c>
      <c r="E90" s="11">
        <v>0</v>
      </c>
      <c r="F90" s="11">
        <v>10</v>
      </c>
      <c r="G90" t="s">
        <v>134</v>
      </c>
      <c r="H90" t="str">
        <f t="shared" si="2"/>
        <v>M</v>
      </c>
      <c r="I90" t="str">
        <f t="shared" si="3"/>
        <v>enero</v>
      </c>
    </row>
    <row r="91" spans="1:9" x14ac:dyDescent="0.35">
      <c r="A91" t="s">
        <v>154</v>
      </c>
      <c r="B91" t="s">
        <v>151</v>
      </c>
      <c r="D91" s="103">
        <v>350</v>
      </c>
      <c r="E91" s="11">
        <v>73.5</v>
      </c>
      <c r="F91" s="11">
        <v>423.5</v>
      </c>
      <c r="G91" t="s">
        <v>134</v>
      </c>
      <c r="H91" t="str">
        <f t="shared" si="2"/>
        <v>M</v>
      </c>
      <c r="I91" t="str">
        <f t="shared" si="3"/>
        <v>marzo</v>
      </c>
    </row>
    <row r="92" spans="1:9" x14ac:dyDescent="0.35">
      <c r="A92" t="s">
        <v>154</v>
      </c>
      <c r="B92" t="s">
        <v>151</v>
      </c>
      <c r="D92" s="103">
        <v>50</v>
      </c>
      <c r="E92" s="11">
        <v>10.5</v>
      </c>
      <c r="F92" s="11">
        <v>60.5</v>
      </c>
      <c r="G92" t="s">
        <v>134</v>
      </c>
      <c r="H92" t="str">
        <f t="shared" si="2"/>
        <v>M</v>
      </c>
      <c r="I92" t="str">
        <f t="shared" si="3"/>
        <v>marzo</v>
      </c>
    </row>
    <row r="93" spans="1:9" x14ac:dyDescent="0.35">
      <c r="A93" t="s">
        <v>154</v>
      </c>
      <c r="B93" t="s">
        <v>153</v>
      </c>
      <c r="D93" s="103">
        <v>80</v>
      </c>
      <c r="E93" s="11">
        <v>16.8</v>
      </c>
      <c r="F93" s="11">
        <v>96.8</v>
      </c>
      <c r="G93" t="s">
        <v>134</v>
      </c>
      <c r="H93" t="str">
        <f t="shared" si="2"/>
        <v>M</v>
      </c>
      <c r="I93" t="str">
        <f t="shared" si="3"/>
        <v>enero</v>
      </c>
    </row>
    <row r="94" spans="1:9" x14ac:dyDescent="0.35">
      <c r="A94" t="s">
        <v>154</v>
      </c>
      <c r="B94" t="s">
        <v>151</v>
      </c>
      <c r="D94" s="103">
        <v>80</v>
      </c>
      <c r="E94" s="11">
        <v>16.8</v>
      </c>
      <c r="F94" s="11">
        <v>96.8</v>
      </c>
      <c r="G94" t="s">
        <v>159</v>
      </c>
      <c r="H94" t="str">
        <f t="shared" si="2"/>
        <v>M</v>
      </c>
      <c r="I94" t="str">
        <f t="shared" si="3"/>
        <v>marzo</v>
      </c>
    </row>
    <row r="95" spans="1:9" x14ac:dyDescent="0.35">
      <c r="A95" t="s">
        <v>154</v>
      </c>
      <c r="B95" t="s">
        <v>153</v>
      </c>
      <c r="D95" s="103">
        <v>150</v>
      </c>
      <c r="E95" s="11">
        <v>31.5</v>
      </c>
      <c r="F95" s="11">
        <v>222.65</v>
      </c>
      <c r="G95" t="s">
        <v>134</v>
      </c>
      <c r="H95" t="str">
        <f t="shared" si="2"/>
        <v>M</v>
      </c>
      <c r="I95" t="str">
        <f t="shared" si="3"/>
        <v>enero</v>
      </c>
    </row>
    <row r="96" spans="1:9" x14ac:dyDescent="0.35">
      <c r="A96" t="s">
        <v>154</v>
      </c>
      <c r="B96" t="s">
        <v>151</v>
      </c>
      <c r="D96" s="103">
        <v>150</v>
      </c>
      <c r="E96" s="11">
        <v>31.5</v>
      </c>
      <c r="F96" s="11">
        <v>181.5</v>
      </c>
      <c r="G96" t="s">
        <v>134</v>
      </c>
      <c r="H96" t="str">
        <f t="shared" si="2"/>
        <v>M</v>
      </c>
      <c r="I96" t="str">
        <f t="shared" si="3"/>
        <v>marzo</v>
      </c>
    </row>
    <row r="97" spans="1:9" x14ac:dyDescent="0.35">
      <c r="A97" t="s">
        <v>154</v>
      </c>
      <c r="B97" t="s">
        <v>153</v>
      </c>
      <c r="D97" s="103">
        <v>150</v>
      </c>
      <c r="E97" s="11">
        <v>31.5</v>
      </c>
      <c r="F97" s="11">
        <v>181.5</v>
      </c>
      <c r="G97" t="s">
        <v>134</v>
      </c>
      <c r="H97" t="str">
        <f t="shared" si="2"/>
        <v>M</v>
      </c>
      <c r="I97" t="str">
        <f t="shared" si="3"/>
        <v>enero</v>
      </c>
    </row>
    <row r="98" spans="1:9" x14ac:dyDescent="0.35">
      <c r="A98" t="s">
        <v>154</v>
      </c>
      <c r="B98" t="s">
        <v>153</v>
      </c>
      <c r="D98" s="103">
        <v>35</v>
      </c>
      <c r="E98" s="11">
        <v>7.35</v>
      </c>
      <c r="F98" s="11">
        <v>42.35</v>
      </c>
      <c r="G98" t="s">
        <v>134</v>
      </c>
      <c r="H98" t="str">
        <f t="shared" si="2"/>
        <v>M</v>
      </c>
      <c r="I98" t="str">
        <f t="shared" si="3"/>
        <v>enero</v>
      </c>
    </row>
    <row r="99" spans="1:9" x14ac:dyDescent="0.35">
      <c r="A99" t="s">
        <v>154</v>
      </c>
      <c r="B99" t="s">
        <v>152</v>
      </c>
      <c r="D99" s="103">
        <v>100</v>
      </c>
      <c r="E99" s="11">
        <v>21</v>
      </c>
      <c r="F99" s="11">
        <v>121</v>
      </c>
      <c r="G99" t="s">
        <v>134</v>
      </c>
      <c r="H99" t="str">
        <f t="shared" si="2"/>
        <v>M</v>
      </c>
      <c r="I99" t="str">
        <f t="shared" si="3"/>
        <v>febrero</v>
      </c>
    </row>
    <row r="100" spans="1:9" x14ac:dyDescent="0.35">
      <c r="A100" t="s">
        <v>154</v>
      </c>
      <c r="B100" t="s">
        <v>152</v>
      </c>
      <c r="D100" s="103">
        <v>80</v>
      </c>
      <c r="E100" s="11">
        <v>16.8</v>
      </c>
      <c r="F100" s="11">
        <v>96.8</v>
      </c>
      <c r="G100" t="s">
        <v>134</v>
      </c>
      <c r="H100" t="str">
        <f t="shared" si="2"/>
        <v>M</v>
      </c>
      <c r="I100" t="str">
        <f t="shared" si="3"/>
        <v>febrero</v>
      </c>
    </row>
    <row r="101" spans="1:9" x14ac:dyDescent="0.35">
      <c r="A101" t="s">
        <v>154</v>
      </c>
      <c r="B101" t="s">
        <v>152</v>
      </c>
      <c r="D101" s="103">
        <v>150</v>
      </c>
      <c r="E101" s="11">
        <v>31.5</v>
      </c>
      <c r="F101" s="11">
        <v>299.69</v>
      </c>
      <c r="G101" t="s">
        <v>134</v>
      </c>
      <c r="H101" t="str">
        <f t="shared" si="2"/>
        <v>M</v>
      </c>
      <c r="I101" t="str">
        <f t="shared" si="3"/>
        <v>febrero</v>
      </c>
    </row>
    <row r="102" spans="1:9" x14ac:dyDescent="0.35">
      <c r="A102" t="s">
        <v>154</v>
      </c>
      <c r="B102" t="s">
        <v>152</v>
      </c>
      <c r="D102" s="103">
        <v>60</v>
      </c>
      <c r="E102" s="11">
        <v>12.6</v>
      </c>
      <c r="F102" s="11">
        <v>72.599999999999994</v>
      </c>
      <c r="G102" t="s">
        <v>134</v>
      </c>
      <c r="H102" t="str">
        <f t="shared" si="2"/>
        <v>M</v>
      </c>
      <c r="I102" t="str">
        <f t="shared" si="3"/>
        <v>febrero</v>
      </c>
    </row>
    <row r="103" spans="1:9" x14ac:dyDescent="0.35">
      <c r="A103" t="s">
        <v>154</v>
      </c>
      <c r="B103" t="s">
        <v>152</v>
      </c>
      <c r="D103" s="103">
        <v>150</v>
      </c>
      <c r="E103" s="11">
        <v>31.5</v>
      </c>
      <c r="F103" s="11">
        <v>181.5</v>
      </c>
      <c r="G103" t="s">
        <v>134</v>
      </c>
      <c r="H103" t="str">
        <f t="shared" si="2"/>
        <v>M</v>
      </c>
      <c r="I103" t="str">
        <f t="shared" si="3"/>
        <v>febrero</v>
      </c>
    </row>
    <row r="104" spans="1:9" x14ac:dyDescent="0.35">
      <c r="A104" t="s">
        <v>154</v>
      </c>
      <c r="B104" t="s">
        <v>151</v>
      </c>
      <c r="D104" s="103">
        <v>100</v>
      </c>
      <c r="E104" s="11">
        <v>21</v>
      </c>
      <c r="F104" s="11">
        <v>121</v>
      </c>
      <c r="G104" t="s">
        <v>134</v>
      </c>
      <c r="H104" t="str">
        <f t="shared" si="2"/>
        <v>M</v>
      </c>
      <c r="I104" t="str">
        <f t="shared" si="3"/>
        <v>marzo</v>
      </c>
    </row>
    <row r="105" spans="1:9" x14ac:dyDescent="0.35">
      <c r="A105" t="s">
        <v>154</v>
      </c>
      <c r="B105" t="s">
        <v>153</v>
      </c>
      <c r="D105" s="103">
        <v>95</v>
      </c>
      <c r="E105" s="11">
        <v>19.95</v>
      </c>
      <c r="F105" s="11">
        <v>114.95</v>
      </c>
      <c r="G105" t="s">
        <v>134</v>
      </c>
      <c r="H105" t="str">
        <f t="shared" si="2"/>
        <v>M</v>
      </c>
      <c r="I105" t="str">
        <f t="shared" si="3"/>
        <v>enero</v>
      </c>
    </row>
    <row r="106" spans="1:9" x14ac:dyDescent="0.35">
      <c r="A106" t="s">
        <v>154</v>
      </c>
      <c r="B106" t="s">
        <v>153</v>
      </c>
      <c r="D106" s="103">
        <v>100</v>
      </c>
      <c r="E106" s="11">
        <v>21</v>
      </c>
      <c r="F106" s="11">
        <v>121</v>
      </c>
      <c r="G106" t="s">
        <v>134</v>
      </c>
      <c r="H106" t="str">
        <f t="shared" si="2"/>
        <v>M</v>
      </c>
      <c r="I106" t="str">
        <f t="shared" si="3"/>
        <v>enero</v>
      </c>
    </row>
    <row r="107" spans="1:9" x14ac:dyDescent="0.35">
      <c r="A107" t="s">
        <v>154</v>
      </c>
      <c r="B107" t="s">
        <v>153</v>
      </c>
      <c r="D107" s="103">
        <v>50</v>
      </c>
      <c r="E107" s="11">
        <v>10.5</v>
      </c>
      <c r="F107" s="11">
        <v>60.5</v>
      </c>
      <c r="G107" t="s">
        <v>134</v>
      </c>
      <c r="H107" t="str">
        <f t="shared" si="2"/>
        <v>M</v>
      </c>
      <c r="I107" t="str">
        <f t="shared" si="3"/>
        <v>enero</v>
      </c>
    </row>
    <row r="108" spans="1:9" x14ac:dyDescent="0.35">
      <c r="A108" t="s">
        <v>154</v>
      </c>
      <c r="B108" t="s">
        <v>153</v>
      </c>
      <c r="D108" s="103">
        <v>80</v>
      </c>
      <c r="E108" s="11">
        <v>16.8</v>
      </c>
      <c r="F108" s="11">
        <v>96.8</v>
      </c>
      <c r="G108" t="s">
        <v>134</v>
      </c>
      <c r="H108" t="str">
        <f t="shared" si="2"/>
        <v>M</v>
      </c>
      <c r="I108" t="str">
        <f t="shared" si="3"/>
        <v>enero</v>
      </c>
    </row>
    <row r="109" spans="1:9" x14ac:dyDescent="0.35">
      <c r="A109" t="s">
        <v>154</v>
      </c>
      <c r="B109" t="s">
        <v>153</v>
      </c>
      <c r="D109" s="103">
        <v>150</v>
      </c>
      <c r="E109" s="11">
        <v>31.5</v>
      </c>
      <c r="F109" s="11">
        <v>181.5</v>
      </c>
      <c r="G109" t="s">
        <v>134</v>
      </c>
      <c r="H109" t="str">
        <f t="shared" si="2"/>
        <v>M</v>
      </c>
      <c r="I109" t="str">
        <f t="shared" si="3"/>
        <v>enero</v>
      </c>
    </row>
    <row r="110" spans="1:9" x14ac:dyDescent="0.35">
      <c r="A110" t="s">
        <v>154</v>
      </c>
      <c r="B110" t="s">
        <v>151</v>
      </c>
      <c r="D110" s="103">
        <v>150</v>
      </c>
      <c r="E110" s="11">
        <v>31.5</v>
      </c>
      <c r="F110" s="11">
        <v>190.4</v>
      </c>
      <c r="G110" t="s">
        <v>134</v>
      </c>
      <c r="H110" t="str">
        <f t="shared" si="2"/>
        <v>M</v>
      </c>
      <c r="I110" t="str">
        <f t="shared" si="3"/>
        <v>marzo</v>
      </c>
    </row>
    <row r="111" spans="1:9" x14ac:dyDescent="0.35">
      <c r="A111" t="s">
        <v>154</v>
      </c>
      <c r="B111" t="s">
        <v>151</v>
      </c>
      <c r="D111" s="103">
        <v>150</v>
      </c>
      <c r="E111" s="11">
        <v>31.5</v>
      </c>
      <c r="F111" s="11">
        <v>181.5</v>
      </c>
      <c r="G111" t="s">
        <v>134</v>
      </c>
      <c r="H111" t="str">
        <f t="shared" si="2"/>
        <v>M</v>
      </c>
      <c r="I111" t="str">
        <f t="shared" si="3"/>
        <v>marzo</v>
      </c>
    </row>
    <row r="112" spans="1:9" x14ac:dyDescent="0.35">
      <c r="A112" t="s">
        <v>154</v>
      </c>
      <c r="B112" t="s">
        <v>151</v>
      </c>
      <c r="D112" s="103">
        <v>150</v>
      </c>
      <c r="E112" s="11">
        <v>31.5</v>
      </c>
      <c r="F112" s="11">
        <v>181.5</v>
      </c>
      <c r="G112" t="s">
        <v>134</v>
      </c>
      <c r="H112" t="str">
        <f t="shared" si="2"/>
        <v>M</v>
      </c>
      <c r="I112" t="str">
        <f t="shared" si="3"/>
        <v>marzo</v>
      </c>
    </row>
    <row r="113" spans="1:9" x14ac:dyDescent="0.35">
      <c r="A113" t="s">
        <v>154</v>
      </c>
      <c r="B113" t="s">
        <v>153</v>
      </c>
      <c r="D113" s="103">
        <v>50</v>
      </c>
      <c r="E113" s="11">
        <v>10.5</v>
      </c>
      <c r="F113" s="11">
        <v>60.5</v>
      </c>
      <c r="G113" t="s">
        <v>134</v>
      </c>
      <c r="H113" t="str">
        <f t="shared" si="2"/>
        <v>M</v>
      </c>
      <c r="I113" t="str">
        <f t="shared" si="3"/>
        <v>enero</v>
      </c>
    </row>
    <row r="114" spans="1:9" x14ac:dyDescent="0.35">
      <c r="A114" t="s">
        <v>154</v>
      </c>
      <c r="B114" t="s">
        <v>152</v>
      </c>
      <c r="D114" s="103">
        <v>100</v>
      </c>
      <c r="E114" s="11">
        <v>21</v>
      </c>
      <c r="F114" s="11">
        <v>121</v>
      </c>
      <c r="G114" t="s">
        <v>134</v>
      </c>
      <c r="H114" t="str">
        <f t="shared" si="2"/>
        <v>M</v>
      </c>
      <c r="I114" t="str">
        <f t="shared" si="3"/>
        <v>febrero</v>
      </c>
    </row>
    <row r="115" spans="1:9" x14ac:dyDescent="0.35">
      <c r="A115" t="s">
        <v>154</v>
      </c>
      <c r="B115" t="s">
        <v>152</v>
      </c>
      <c r="D115" s="103">
        <v>150</v>
      </c>
      <c r="E115" s="11">
        <v>31.5</v>
      </c>
      <c r="F115" s="11">
        <v>181.5</v>
      </c>
      <c r="G115" t="s">
        <v>155</v>
      </c>
      <c r="H115" t="str">
        <f t="shared" si="2"/>
        <v>M</v>
      </c>
      <c r="I115" t="str">
        <f t="shared" si="3"/>
        <v>febrero</v>
      </c>
    </row>
    <row r="116" spans="1:9" x14ac:dyDescent="0.35">
      <c r="A116" t="s">
        <v>154</v>
      </c>
      <c r="B116" t="s">
        <v>152</v>
      </c>
      <c r="D116" s="103">
        <v>100</v>
      </c>
      <c r="E116" s="11">
        <v>21</v>
      </c>
      <c r="F116" s="11">
        <v>121</v>
      </c>
      <c r="G116" t="s">
        <v>134</v>
      </c>
      <c r="H116" t="str">
        <f t="shared" si="2"/>
        <v>M</v>
      </c>
      <c r="I116" t="str">
        <f t="shared" si="3"/>
        <v>febrero</v>
      </c>
    </row>
    <row r="117" spans="1:9" x14ac:dyDescent="0.35">
      <c r="A117" t="s">
        <v>154</v>
      </c>
      <c r="B117" t="s">
        <v>152</v>
      </c>
      <c r="D117" s="103">
        <v>100</v>
      </c>
      <c r="E117" s="11">
        <v>21</v>
      </c>
      <c r="F117" s="11">
        <v>121</v>
      </c>
      <c r="G117" t="s">
        <v>134</v>
      </c>
      <c r="H117" t="str">
        <f t="shared" si="2"/>
        <v>M</v>
      </c>
      <c r="I117" t="str">
        <f t="shared" si="3"/>
        <v>febrero</v>
      </c>
    </row>
    <row r="118" spans="1:9" x14ac:dyDescent="0.35">
      <c r="A118" t="s">
        <v>154</v>
      </c>
      <c r="B118" t="s">
        <v>153</v>
      </c>
      <c r="D118" s="103">
        <v>80</v>
      </c>
      <c r="E118" s="11">
        <v>16.8</v>
      </c>
      <c r="F118" s="11">
        <v>96.8</v>
      </c>
      <c r="G118" t="s">
        <v>134</v>
      </c>
      <c r="H118" t="str">
        <f t="shared" si="2"/>
        <v>M</v>
      </c>
      <c r="I118" t="str">
        <f t="shared" si="3"/>
        <v>enero</v>
      </c>
    </row>
    <row r="119" spans="1:9" x14ac:dyDescent="0.35">
      <c r="A119" t="s">
        <v>154</v>
      </c>
      <c r="B119" t="s">
        <v>151</v>
      </c>
      <c r="D119" s="103">
        <v>150</v>
      </c>
      <c r="E119" s="11">
        <v>31.5</v>
      </c>
      <c r="F119" s="11">
        <v>181.5</v>
      </c>
      <c r="G119" t="s">
        <v>134</v>
      </c>
      <c r="H119" t="str">
        <f t="shared" si="2"/>
        <v>M</v>
      </c>
      <c r="I119" t="str">
        <f t="shared" si="3"/>
        <v>marzo</v>
      </c>
    </row>
    <row r="120" spans="1:9" x14ac:dyDescent="0.35">
      <c r="A120" t="s">
        <v>154</v>
      </c>
      <c r="B120" t="s">
        <v>153</v>
      </c>
      <c r="D120" s="103">
        <v>150</v>
      </c>
      <c r="E120" s="11">
        <v>31.5</v>
      </c>
      <c r="F120" s="11">
        <v>216.72</v>
      </c>
      <c r="G120" t="s">
        <v>134</v>
      </c>
      <c r="H120" t="str">
        <f t="shared" si="2"/>
        <v>M</v>
      </c>
      <c r="I120" t="str">
        <f t="shared" si="3"/>
        <v>enero</v>
      </c>
    </row>
    <row r="121" spans="1:9" x14ac:dyDescent="0.35">
      <c r="A121" t="s">
        <v>154</v>
      </c>
      <c r="B121" t="s">
        <v>151</v>
      </c>
      <c r="D121" s="103">
        <v>60</v>
      </c>
      <c r="E121" s="11">
        <v>12.6</v>
      </c>
      <c r="F121" s="11">
        <v>72.599999999999994</v>
      </c>
      <c r="G121" t="s">
        <v>134</v>
      </c>
      <c r="H121" t="str">
        <f t="shared" si="2"/>
        <v>M</v>
      </c>
      <c r="I121" t="str">
        <f t="shared" si="3"/>
        <v>marzo</v>
      </c>
    </row>
    <row r="122" spans="1:9" x14ac:dyDescent="0.35">
      <c r="A122" t="s">
        <v>154</v>
      </c>
      <c r="B122" t="s">
        <v>153</v>
      </c>
      <c r="D122" s="103">
        <v>80</v>
      </c>
      <c r="E122" s="11">
        <v>16.8</v>
      </c>
      <c r="F122" s="11">
        <v>96.8</v>
      </c>
      <c r="G122" t="s">
        <v>159</v>
      </c>
      <c r="H122" t="str">
        <f t="shared" si="2"/>
        <v>M</v>
      </c>
      <c r="I122" t="str">
        <f t="shared" si="3"/>
        <v>enero</v>
      </c>
    </row>
    <row r="123" spans="1:9" x14ac:dyDescent="0.35">
      <c r="A123" t="s">
        <v>154</v>
      </c>
      <c r="B123" t="s">
        <v>151</v>
      </c>
      <c r="D123" s="103">
        <v>80</v>
      </c>
      <c r="E123" s="11">
        <v>16.8</v>
      </c>
      <c r="F123" s="11">
        <v>96.8</v>
      </c>
      <c r="G123" t="s">
        <v>134</v>
      </c>
      <c r="H123" t="str">
        <f t="shared" si="2"/>
        <v>M</v>
      </c>
      <c r="I123" t="str">
        <f t="shared" si="3"/>
        <v>marzo</v>
      </c>
    </row>
    <row r="124" spans="1:9" x14ac:dyDescent="0.35">
      <c r="A124" t="s">
        <v>154</v>
      </c>
      <c r="B124" t="s">
        <v>151</v>
      </c>
      <c r="D124" s="103">
        <v>100</v>
      </c>
      <c r="E124" s="11">
        <v>21</v>
      </c>
      <c r="F124" s="11">
        <v>121</v>
      </c>
      <c r="G124" t="s">
        <v>134</v>
      </c>
      <c r="H124" t="str">
        <f t="shared" si="2"/>
        <v>M</v>
      </c>
      <c r="I124" t="str">
        <f t="shared" si="3"/>
        <v>marzo</v>
      </c>
    </row>
    <row r="125" spans="1:9" x14ac:dyDescent="0.35">
      <c r="A125" t="s">
        <v>154</v>
      </c>
      <c r="B125" t="s">
        <v>152</v>
      </c>
      <c r="D125" s="103">
        <v>400</v>
      </c>
      <c r="E125" s="11">
        <v>84</v>
      </c>
      <c r="F125" s="11">
        <v>494</v>
      </c>
      <c r="G125" t="s">
        <v>159</v>
      </c>
      <c r="H125" t="str">
        <f t="shared" si="2"/>
        <v>M</v>
      </c>
      <c r="I125" t="str">
        <f t="shared" si="3"/>
        <v>febrero</v>
      </c>
    </row>
    <row r="126" spans="1:9" x14ac:dyDescent="0.35">
      <c r="A126" t="s">
        <v>154</v>
      </c>
      <c r="B126" t="s">
        <v>152</v>
      </c>
      <c r="D126" s="103">
        <v>150</v>
      </c>
      <c r="E126" s="11">
        <v>31.5</v>
      </c>
      <c r="F126" s="11">
        <v>181.5</v>
      </c>
      <c r="G126" t="s">
        <v>134</v>
      </c>
      <c r="H126" t="str">
        <f t="shared" si="2"/>
        <v>M</v>
      </c>
      <c r="I126" t="str">
        <f t="shared" si="3"/>
        <v>febrero</v>
      </c>
    </row>
    <row r="127" spans="1:9" x14ac:dyDescent="0.35">
      <c r="A127" t="s">
        <v>154</v>
      </c>
      <c r="B127" t="s">
        <v>153</v>
      </c>
      <c r="D127" s="103">
        <v>200</v>
      </c>
      <c r="E127" s="11">
        <v>42</v>
      </c>
      <c r="F127" s="11">
        <v>242</v>
      </c>
      <c r="G127" t="s">
        <v>134</v>
      </c>
      <c r="H127" t="str">
        <f t="shared" si="2"/>
        <v>M</v>
      </c>
      <c r="I127" t="str">
        <f t="shared" si="3"/>
        <v>enero</v>
      </c>
    </row>
    <row r="128" spans="1:9" x14ac:dyDescent="0.35">
      <c r="A128" t="s">
        <v>154</v>
      </c>
      <c r="B128" t="s">
        <v>152</v>
      </c>
      <c r="D128" s="103">
        <v>100</v>
      </c>
      <c r="E128" s="11">
        <v>21</v>
      </c>
      <c r="F128" s="11">
        <v>121</v>
      </c>
      <c r="G128" t="s">
        <v>134</v>
      </c>
      <c r="H128" t="str">
        <f t="shared" si="2"/>
        <v>M</v>
      </c>
      <c r="I128" t="str">
        <f t="shared" si="3"/>
        <v>febrero</v>
      </c>
    </row>
    <row r="129" spans="1:9" x14ac:dyDescent="0.35">
      <c r="A129" t="s">
        <v>154</v>
      </c>
      <c r="B129" t="s">
        <v>152</v>
      </c>
      <c r="D129" s="103">
        <v>100</v>
      </c>
      <c r="E129" s="11">
        <v>21</v>
      </c>
      <c r="F129" s="11">
        <v>121</v>
      </c>
      <c r="G129" t="s">
        <v>134</v>
      </c>
      <c r="H129" t="str">
        <f t="shared" si="2"/>
        <v>M</v>
      </c>
      <c r="I129" t="str">
        <f t="shared" si="3"/>
        <v>febrero</v>
      </c>
    </row>
    <row r="130" spans="1:9" x14ac:dyDescent="0.35">
      <c r="A130" t="s">
        <v>154</v>
      </c>
      <c r="B130" t="s">
        <v>152</v>
      </c>
      <c r="D130" s="103">
        <v>100</v>
      </c>
      <c r="E130" s="11">
        <v>21</v>
      </c>
      <c r="F130" s="11">
        <v>121</v>
      </c>
      <c r="G130" t="s">
        <v>134</v>
      </c>
      <c r="H130" t="str">
        <f t="shared" si="2"/>
        <v>M</v>
      </c>
      <c r="I130" t="str">
        <f t="shared" si="3"/>
        <v>febrero</v>
      </c>
    </row>
    <row r="131" spans="1:9" x14ac:dyDescent="0.35">
      <c r="A131" t="s">
        <v>154</v>
      </c>
      <c r="B131" t="s">
        <v>151</v>
      </c>
      <c r="D131" s="103">
        <v>150</v>
      </c>
      <c r="E131" s="11">
        <v>31.5</v>
      </c>
      <c r="F131" s="11">
        <v>181.5</v>
      </c>
      <c r="G131" t="s">
        <v>134</v>
      </c>
      <c r="H131" t="str">
        <f t="shared" ref="H131:H194" si="4">IF(A131="A","A",IF(A131="AC","A",IF(A131="FA","A","M")))</f>
        <v>M</v>
      </c>
      <c r="I131" t="str">
        <f t="shared" ref="I131:I194" si="5">TEXT(B131,"mmmmmmmmmmm")</f>
        <v>marzo</v>
      </c>
    </row>
    <row r="132" spans="1:9" x14ac:dyDescent="0.35">
      <c r="A132" t="s">
        <v>154</v>
      </c>
      <c r="B132" t="s">
        <v>151</v>
      </c>
      <c r="D132" s="103">
        <v>150</v>
      </c>
      <c r="E132" s="11">
        <v>0</v>
      </c>
      <c r="F132" s="11">
        <v>150</v>
      </c>
      <c r="G132" t="s">
        <v>134</v>
      </c>
      <c r="H132" t="str">
        <f t="shared" si="4"/>
        <v>M</v>
      </c>
      <c r="I132" t="str">
        <f t="shared" si="5"/>
        <v>marzo</v>
      </c>
    </row>
    <row r="133" spans="1:9" x14ac:dyDescent="0.35">
      <c r="A133" t="s">
        <v>154</v>
      </c>
      <c r="B133" t="s">
        <v>151</v>
      </c>
      <c r="D133" s="103">
        <v>100</v>
      </c>
      <c r="E133" s="11">
        <v>21</v>
      </c>
      <c r="F133" s="11">
        <v>121</v>
      </c>
      <c r="G133" t="s">
        <v>134</v>
      </c>
      <c r="H133" t="str">
        <f t="shared" si="4"/>
        <v>M</v>
      </c>
      <c r="I133" t="str">
        <f t="shared" si="5"/>
        <v>marzo</v>
      </c>
    </row>
    <row r="134" spans="1:9" x14ac:dyDescent="0.35">
      <c r="A134" t="s">
        <v>154</v>
      </c>
      <c r="B134" t="s">
        <v>151</v>
      </c>
      <c r="D134" s="103">
        <v>150</v>
      </c>
      <c r="E134" s="11">
        <v>31.5</v>
      </c>
      <c r="F134" s="11">
        <v>381.5</v>
      </c>
      <c r="G134" t="s">
        <v>134</v>
      </c>
      <c r="H134" t="str">
        <f t="shared" si="4"/>
        <v>M</v>
      </c>
      <c r="I134" t="str">
        <f t="shared" si="5"/>
        <v>marzo</v>
      </c>
    </row>
    <row r="135" spans="1:9" x14ac:dyDescent="0.35">
      <c r="A135" t="s">
        <v>154</v>
      </c>
      <c r="B135" t="s">
        <v>151</v>
      </c>
      <c r="D135" s="103">
        <v>150</v>
      </c>
      <c r="E135" s="11">
        <v>31.5</v>
      </c>
      <c r="F135" s="11">
        <v>181.5</v>
      </c>
      <c r="G135" t="s">
        <v>134</v>
      </c>
      <c r="H135" t="str">
        <f t="shared" si="4"/>
        <v>M</v>
      </c>
      <c r="I135" t="str">
        <f t="shared" si="5"/>
        <v>marzo</v>
      </c>
    </row>
    <row r="136" spans="1:9" x14ac:dyDescent="0.35">
      <c r="A136" t="s">
        <v>154</v>
      </c>
      <c r="B136" t="s">
        <v>153</v>
      </c>
      <c r="D136" s="103">
        <v>150</v>
      </c>
      <c r="E136" s="11">
        <v>31.5</v>
      </c>
      <c r="F136" s="11">
        <v>181.5</v>
      </c>
      <c r="G136" t="s">
        <v>134</v>
      </c>
      <c r="H136" t="str">
        <f t="shared" si="4"/>
        <v>M</v>
      </c>
      <c r="I136" t="str">
        <f t="shared" si="5"/>
        <v>enero</v>
      </c>
    </row>
    <row r="137" spans="1:9" x14ac:dyDescent="0.35">
      <c r="A137" t="s">
        <v>154</v>
      </c>
      <c r="B137" t="s">
        <v>153</v>
      </c>
      <c r="D137" s="103">
        <v>150</v>
      </c>
      <c r="E137" s="11">
        <v>31.5</v>
      </c>
      <c r="F137" s="11">
        <v>181.5</v>
      </c>
      <c r="G137" t="s">
        <v>134</v>
      </c>
      <c r="H137" t="str">
        <f t="shared" si="4"/>
        <v>M</v>
      </c>
      <c r="I137" t="str">
        <f t="shared" si="5"/>
        <v>enero</v>
      </c>
    </row>
    <row r="138" spans="1:9" x14ac:dyDescent="0.35">
      <c r="A138" t="s">
        <v>154</v>
      </c>
      <c r="B138" t="s">
        <v>153</v>
      </c>
      <c r="D138" s="103">
        <v>150</v>
      </c>
      <c r="E138" s="11">
        <v>31.5</v>
      </c>
      <c r="F138" s="11">
        <v>181.5</v>
      </c>
      <c r="G138" t="s">
        <v>134</v>
      </c>
      <c r="H138" t="str">
        <f t="shared" si="4"/>
        <v>M</v>
      </c>
      <c r="I138" t="str">
        <f t="shared" si="5"/>
        <v>enero</v>
      </c>
    </row>
    <row r="139" spans="1:9" x14ac:dyDescent="0.35">
      <c r="A139" t="s">
        <v>154</v>
      </c>
      <c r="B139" t="s">
        <v>151</v>
      </c>
      <c r="D139" s="103">
        <v>100</v>
      </c>
      <c r="E139" s="11">
        <v>21</v>
      </c>
      <c r="F139" s="11">
        <v>121</v>
      </c>
      <c r="G139" t="s">
        <v>134</v>
      </c>
      <c r="H139" t="str">
        <f t="shared" si="4"/>
        <v>M</v>
      </c>
      <c r="I139" t="str">
        <f t="shared" si="5"/>
        <v>marzo</v>
      </c>
    </row>
    <row r="140" spans="1:9" x14ac:dyDescent="0.35">
      <c r="A140" t="s">
        <v>154</v>
      </c>
      <c r="B140" t="s">
        <v>153</v>
      </c>
      <c r="D140" s="103">
        <v>150</v>
      </c>
      <c r="E140" s="11">
        <v>31.5</v>
      </c>
      <c r="F140" s="11">
        <v>181.5</v>
      </c>
      <c r="G140" t="s">
        <v>134</v>
      </c>
      <c r="H140" t="str">
        <f t="shared" si="4"/>
        <v>M</v>
      </c>
      <c r="I140" t="str">
        <f t="shared" si="5"/>
        <v>enero</v>
      </c>
    </row>
    <row r="141" spans="1:9" x14ac:dyDescent="0.35">
      <c r="A141" t="s">
        <v>154</v>
      </c>
      <c r="B141" t="s">
        <v>153</v>
      </c>
      <c r="D141" s="103">
        <v>150</v>
      </c>
      <c r="E141" s="11">
        <v>31.5</v>
      </c>
      <c r="F141" s="11">
        <v>181.5</v>
      </c>
      <c r="G141" t="s">
        <v>134</v>
      </c>
      <c r="H141" t="str">
        <f t="shared" si="4"/>
        <v>M</v>
      </c>
      <c r="I141" t="str">
        <f t="shared" si="5"/>
        <v>enero</v>
      </c>
    </row>
    <row r="142" spans="1:9" x14ac:dyDescent="0.35">
      <c r="A142" t="s">
        <v>154</v>
      </c>
      <c r="B142" t="s">
        <v>152</v>
      </c>
      <c r="D142" s="103">
        <v>80</v>
      </c>
      <c r="E142" s="11">
        <v>16.8</v>
      </c>
      <c r="F142" s="11">
        <v>96.8</v>
      </c>
      <c r="G142" t="s">
        <v>134</v>
      </c>
      <c r="H142" t="str">
        <f t="shared" si="4"/>
        <v>M</v>
      </c>
      <c r="I142" t="str">
        <f t="shared" si="5"/>
        <v>febrero</v>
      </c>
    </row>
    <row r="143" spans="1:9" x14ac:dyDescent="0.35">
      <c r="A143" t="s">
        <v>154</v>
      </c>
      <c r="B143" t="s">
        <v>152</v>
      </c>
      <c r="D143" s="103">
        <v>150</v>
      </c>
      <c r="E143" s="11">
        <v>31.5</v>
      </c>
      <c r="F143" s="11">
        <v>181.5</v>
      </c>
      <c r="G143" t="s">
        <v>134</v>
      </c>
      <c r="H143" t="str">
        <f t="shared" si="4"/>
        <v>M</v>
      </c>
      <c r="I143" t="str">
        <f t="shared" si="5"/>
        <v>febrero</v>
      </c>
    </row>
    <row r="144" spans="1:9" x14ac:dyDescent="0.35">
      <c r="A144" t="s">
        <v>154</v>
      </c>
      <c r="B144" t="s">
        <v>151</v>
      </c>
      <c r="D144" s="103">
        <v>150</v>
      </c>
      <c r="E144" s="11">
        <v>31.5</v>
      </c>
      <c r="F144" s="11">
        <v>181.5</v>
      </c>
      <c r="G144" t="s">
        <v>134</v>
      </c>
      <c r="H144" t="str">
        <f t="shared" si="4"/>
        <v>M</v>
      </c>
      <c r="I144" t="str">
        <f t="shared" si="5"/>
        <v>marzo</v>
      </c>
    </row>
    <row r="145" spans="1:9" x14ac:dyDescent="0.35">
      <c r="A145" t="s">
        <v>154</v>
      </c>
      <c r="B145" t="s">
        <v>152</v>
      </c>
      <c r="D145" s="103">
        <v>200</v>
      </c>
      <c r="E145" s="11">
        <v>42</v>
      </c>
      <c r="F145" s="11">
        <v>242</v>
      </c>
      <c r="G145" t="s">
        <v>134</v>
      </c>
      <c r="H145" t="str">
        <f t="shared" si="4"/>
        <v>M</v>
      </c>
      <c r="I145" t="str">
        <f t="shared" si="5"/>
        <v>febrero</v>
      </c>
    </row>
    <row r="146" spans="1:9" x14ac:dyDescent="0.35">
      <c r="A146" t="s">
        <v>154</v>
      </c>
      <c r="B146" t="s">
        <v>151</v>
      </c>
      <c r="D146" s="103">
        <v>150</v>
      </c>
      <c r="E146" s="11">
        <v>31.5</v>
      </c>
      <c r="F146" s="11">
        <v>181.5</v>
      </c>
      <c r="G146" t="s">
        <v>134</v>
      </c>
      <c r="H146" t="str">
        <f t="shared" si="4"/>
        <v>M</v>
      </c>
      <c r="I146" t="str">
        <f t="shared" si="5"/>
        <v>marzo</v>
      </c>
    </row>
    <row r="147" spans="1:9" x14ac:dyDescent="0.35">
      <c r="A147" t="s">
        <v>154</v>
      </c>
      <c r="B147" t="s">
        <v>153</v>
      </c>
      <c r="D147" s="103">
        <v>150</v>
      </c>
      <c r="E147" s="11">
        <v>31.5</v>
      </c>
      <c r="F147" s="11">
        <v>181.5</v>
      </c>
      <c r="G147" t="s">
        <v>134</v>
      </c>
      <c r="H147" t="str">
        <f t="shared" si="4"/>
        <v>M</v>
      </c>
      <c r="I147" t="str">
        <f t="shared" si="5"/>
        <v>enero</v>
      </c>
    </row>
    <row r="148" spans="1:9" x14ac:dyDescent="0.35">
      <c r="A148" t="s">
        <v>154</v>
      </c>
      <c r="B148" t="s">
        <v>151</v>
      </c>
      <c r="D148" s="103">
        <v>400</v>
      </c>
      <c r="E148" s="11">
        <v>84</v>
      </c>
      <c r="F148" s="11">
        <v>513.37</v>
      </c>
      <c r="G148" t="s">
        <v>159</v>
      </c>
      <c r="H148" t="str">
        <f t="shared" si="4"/>
        <v>M</v>
      </c>
      <c r="I148" t="str">
        <f t="shared" si="5"/>
        <v>marzo</v>
      </c>
    </row>
    <row r="149" spans="1:9" x14ac:dyDescent="0.35">
      <c r="A149" t="s">
        <v>154</v>
      </c>
      <c r="B149" t="s">
        <v>153</v>
      </c>
      <c r="D149" s="103">
        <v>60</v>
      </c>
      <c r="E149" s="11">
        <v>12.6</v>
      </c>
      <c r="F149" s="11">
        <v>72.599999999999994</v>
      </c>
      <c r="G149" t="s">
        <v>134</v>
      </c>
      <c r="H149" t="str">
        <f t="shared" si="4"/>
        <v>M</v>
      </c>
      <c r="I149" t="str">
        <f t="shared" si="5"/>
        <v>enero</v>
      </c>
    </row>
    <row r="150" spans="1:9" x14ac:dyDescent="0.35">
      <c r="A150" t="s">
        <v>154</v>
      </c>
      <c r="B150" t="s">
        <v>153</v>
      </c>
      <c r="D150" s="103">
        <v>100</v>
      </c>
      <c r="E150" s="11">
        <v>21</v>
      </c>
      <c r="F150" s="11">
        <v>121</v>
      </c>
      <c r="G150" t="s">
        <v>134</v>
      </c>
      <c r="H150" t="str">
        <f t="shared" si="4"/>
        <v>M</v>
      </c>
      <c r="I150" t="str">
        <f t="shared" si="5"/>
        <v>enero</v>
      </c>
    </row>
    <row r="151" spans="1:9" x14ac:dyDescent="0.35">
      <c r="A151" t="s">
        <v>154</v>
      </c>
      <c r="B151" t="s">
        <v>153</v>
      </c>
      <c r="D151" s="103">
        <v>150</v>
      </c>
      <c r="E151" s="11">
        <v>31.5</v>
      </c>
      <c r="F151" s="11">
        <v>190.28</v>
      </c>
      <c r="G151" t="s">
        <v>134</v>
      </c>
      <c r="H151" t="str">
        <f t="shared" si="4"/>
        <v>M</v>
      </c>
      <c r="I151" t="str">
        <f t="shared" si="5"/>
        <v>enero</v>
      </c>
    </row>
    <row r="152" spans="1:9" x14ac:dyDescent="0.35">
      <c r="A152" t="s">
        <v>154</v>
      </c>
      <c r="B152" t="s">
        <v>152</v>
      </c>
      <c r="D152" s="103">
        <v>350</v>
      </c>
      <c r="E152" s="11">
        <v>73.5</v>
      </c>
      <c r="F152" s="11">
        <v>423.5</v>
      </c>
      <c r="G152" t="s">
        <v>134</v>
      </c>
      <c r="H152" t="str">
        <f t="shared" si="4"/>
        <v>M</v>
      </c>
      <c r="I152" t="str">
        <f t="shared" si="5"/>
        <v>febrero</v>
      </c>
    </row>
    <row r="153" spans="1:9" x14ac:dyDescent="0.35">
      <c r="A153" t="s">
        <v>154</v>
      </c>
      <c r="B153" t="s">
        <v>151</v>
      </c>
      <c r="D153" s="103">
        <v>200</v>
      </c>
      <c r="E153" s="11">
        <v>42</v>
      </c>
      <c r="F153" s="11">
        <v>242</v>
      </c>
      <c r="G153" t="s">
        <v>134</v>
      </c>
      <c r="H153" t="str">
        <f t="shared" si="4"/>
        <v>M</v>
      </c>
      <c r="I153" t="str">
        <f t="shared" si="5"/>
        <v>marzo</v>
      </c>
    </row>
    <row r="154" spans="1:9" x14ac:dyDescent="0.35">
      <c r="A154" t="s">
        <v>154</v>
      </c>
      <c r="B154" t="s">
        <v>153</v>
      </c>
      <c r="D154" s="103">
        <v>100</v>
      </c>
      <c r="E154" s="11">
        <v>21</v>
      </c>
      <c r="F154" s="11">
        <v>121</v>
      </c>
      <c r="G154" t="s">
        <v>134</v>
      </c>
      <c r="H154" t="str">
        <f t="shared" si="4"/>
        <v>M</v>
      </c>
      <c r="I154" t="str">
        <f t="shared" si="5"/>
        <v>enero</v>
      </c>
    </row>
    <row r="155" spans="1:9" x14ac:dyDescent="0.35">
      <c r="A155" t="s">
        <v>154</v>
      </c>
      <c r="B155" t="s">
        <v>152</v>
      </c>
      <c r="D155" s="103">
        <v>150</v>
      </c>
      <c r="E155" s="11">
        <v>31.5</v>
      </c>
      <c r="F155" s="11">
        <v>181.5</v>
      </c>
      <c r="G155" t="s">
        <v>134</v>
      </c>
      <c r="H155" t="str">
        <f t="shared" si="4"/>
        <v>M</v>
      </c>
      <c r="I155" t="str">
        <f t="shared" si="5"/>
        <v>febrero</v>
      </c>
    </row>
    <row r="156" spans="1:9" x14ac:dyDescent="0.35">
      <c r="A156" t="s">
        <v>154</v>
      </c>
      <c r="B156" t="s">
        <v>152</v>
      </c>
      <c r="D156" s="103">
        <v>80</v>
      </c>
      <c r="E156" s="11">
        <v>16.8</v>
      </c>
      <c r="F156" s="11">
        <v>96.8</v>
      </c>
      <c r="G156" t="s">
        <v>134</v>
      </c>
      <c r="H156" t="str">
        <f t="shared" si="4"/>
        <v>M</v>
      </c>
      <c r="I156" t="str">
        <f t="shared" si="5"/>
        <v>febrero</v>
      </c>
    </row>
    <row r="157" spans="1:9" x14ac:dyDescent="0.35">
      <c r="A157" t="s">
        <v>154</v>
      </c>
      <c r="B157" t="s">
        <v>152</v>
      </c>
      <c r="D157" s="103">
        <v>50</v>
      </c>
      <c r="E157" s="11">
        <v>10.5</v>
      </c>
      <c r="F157" s="11">
        <v>60.5</v>
      </c>
      <c r="G157" t="s">
        <v>134</v>
      </c>
      <c r="H157" t="str">
        <f t="shared" si="4"/>
        <v>M</v>
      </c>
      <c r="I157" t="str">
        <f t="shared" si="5"/>
        <v>febrero</v>
      </c>
    </row>
    <row r="158" spans="1:9" x14ac:dyDescent="0.35">
      <c r="A158" t="s">
        <v>154</v>
      </c>
      <c r="B158" t="s">
        <v>152</v>
      </c>
      <c r="D158" s="103">
        <v>150</v>
      </c>
      <c r="E158" s="11">
        <v>31.5</v>
      </c>
      <c r="F158" s="11">
        <v>181.5</v>
      </c>
      <c r="G158" t="s">
        <v>134</v>
      </c>
      <c r="H158" t="str">
        <f t="shared" si="4"/>
        <v>M</v>
      </c>
      <c r="I158" t="str">
        <f t="shared" si="5"/>
        <v>febrero</v>
      </c>
    </row>
    <row r="159" spans="1:9" x14ac:dyDescent="0.35">
      <c r="A159" t="s">
        <v>154</v>
      </c>
      <c r="B159" t="s">
        <v>153</v>
      </c>
      <c r="D159" s="103">
        <v>150</v>
      </c>
      <c r="E159" s="11">
        <v>31.5</v>
      </c>
      <c r="F159" s="11">
        <v>181.5</v>
      </c>
      <c r="G159" t="s">
        <v>134</v>
      </c>
      <c r="H159" t="str">
        <f t="shared" si="4"/>
        <v>M</v>
      </c>
      <c r="I159" t="str">
        <f t="shared" si="5"/>
        <v>enero</v>
      </c>
    </row>
    <row r="160" spans="1:9" x14ac:dyDescent="0.35">
      <c r="A160" t="s">
        <v>154</v>
      </c>
      <c r="B160" t="s">
        <v>153</v>
      </c>
      <c r="D160" s="103">
        <v>150</v>
      </c>
      <c r="E160" s="11">
        <v>31.5</v>
      </c>
      <c r="F160" s="11">
        <v>181.5</v>
      </c>
      <c r="G160" t="s">
        <v>134</v>
      </c>
      <c r="H160" t="str">
        <f t="shared" si="4"/>
        <v>M</v>
      </c>
      <c r="I160" t="str">
        <f t="shared" si="5"/>
        <v>enero</v>
      </c>
    </row>
    <row r="161" spans="1:9" x14ac:dyDescent="0.35">
      <c r="A161" t="s">
        <v>154</v>
      </c>
      <c r="B161" t="s">
        <v>153</v>
      </c>
      <c r="D161" s="103">
        <v>100</v>
      </c>
      <c r="E161" s="11">
        <v>21</v>
      </c>
      <c r="F161" s="11">
        <v>121</v>
      </c>
      <c r="G161" t="s">
        <v>134</v>
      </c>
      <c r="H161" t="str">
        <f t="shared" si="4"/>
        <v>M</v>
      </c>
      <c r="I161" t="str">
        <f t="shared" si="5"/>
        <v>enero</v>
      </c>
    </row>
    <row r="162" spans="1:9" x14ac:dyDescent="0.35">
      <c r="A162" t="s">
        <v>154</v>
      </c>
      <c r="B162" t="s">
        <v>151</v>
      </c>
      <c r="D162" s="103">
        <v>150</v>
      </c>
      <c r="E162" s="11">
        <v>31.5</v>
      </c>
      <c r="F162" s="11">
        <v>181.5</v>
      </c>
      <c r="G162" t="s">
        <v>134</v>
      </c>
      <c r="H162" t="str">
        <f t="shared" si="4"/>
        <v>M</v>
      </c>
      <c r="I162" t="str">
        <f t="shared" si="5"/>
        <v>marzo</v>
      </c>
    </row>
    <row r="163" spans="1:9" x14ac:dyDescent="0.35">
      <c r="A163" t="s">
        <v>154</v>
      </c>
      <c r="B163" t="s">
        <v>151</v>
      </c>
      <c r="D163" s="103">
        <v>100</v>
      </c>
      <c r="E163" s="11">
        <v>21</v>
      </c>
      <c r="F163" s="11">
        <v>121</v>
      </c>
      <c r="G163" t="s">
        <v>134</v>
      </c>
      <c r="H163" t="str">
        <f t="shared" si="4"/>
        <v>M</v>
      </c>
      <c r="I163" t="str">
        <f t="shared" si="5"/>
        <v>marzo</v>
      </c>
    </row>
    <row r="164" spans="1:9" x14ac:dyDescent="0.35">
      <c r="A164" t="s">
        <v>154</v>
      </c>
      <c r="B164" t="s">
        <v>151</v>
      </c>
      <c r="D164" s="103">
        <v>95</v>
      </c>
      <c r="E164" s="11">
        <v>19.95</v>
      </c>
      <c r="F164" s="11">
        <v>114.95</v>
      </c>
      <c r="G164" t="s">
        <v>134</v>
      </c>
      <c r="H164" t="str">
        <f t="shared" si="4"/>
        <v>M</v>
      </c>
      <c r="I164" t="str">
        <f t="shared" si="5"/>
        <v>marzo</v>
      </c>
    </row>
    <row r="165" spans="1:9" x14ac:dyDescent="0.35">
      <c r="A165" t="s">
        <v>154</v>
      </c>
      <c r="B165" t="s">
        <v>153</v>
      </c>
      <c r="D165" s="103">
        <v>150</v>
      </c>
      <c r="E165" s="11">
        <v>31.5</v>
      </c>
      <c r="F165" s="11">
        <v>362.2</v>
      </c>
      <c r="G165" t="s">
        <v>134</v>
      </c>
      <c r="H165" t="str">
        <f t="shared" si="4"/>
        <v>M</v>
      </c>
      <c r="I165" t="str">
        <f t="shared" si="5"/>
        <v>enero</v>
      </c>
    </row>
    <row r="166" spans="1:9" x14ac:dyDescent="0.35">
      <c r="A166" t="s">
        <v>154</v>
      </c>
      <c r="B166" t="s">
        <v>151</v>
      </c>
      <c r="D166" s="103">
        <v>50</v>
      </c>
      <c r="E166" s="11">
        <v>10.5</v>
      </c>
      <c r="F166" s="11">
        <v>60.5</v>
      </c>
      <c r="G166" t="s">
        <v>134</v>
      </c>
      <c r="H166" t="str">
        <f t="shared" si="4"/>
        <v>M</v>
      </c>
      <c r="I166" t="str">
        <f t="shared" si="5"/>
        <v>marzo</v>
      </c>
    </row>
    <row r="167" spans="1:9" x14ac:dyDescent="0.35">
      <c r="A167" t="s">
        <v>154</v>
      </c>
      <c r="B167" t="s">
        <v>151</v>
      </c>
      <c r="D167" s="103">
        <v>150</v>
      </c>
      <c r="E167" s="11">
        <v>31.5</v>
      </c>
      <c r="F167" s="11">
        <v>181.5</v>
      </c>
      <c r="G167" t="s">
        <v>134</v>
      </c>
      <c r="H167" t="str">
        <f t="shared" si="4"/>
        <v>M</v>
      </c>
      <c r="I167" t="str">
        <f t="shared" si="5"/>
        <v>marzo</v>
      </c>
    </row>
    <row r="168" spans="1:9" x14ac:dyDescent="0.35">
      <c r="A168" t="s">
        <v>154</v>
      </c>
      <c r="B168" t="s">
        <v>152</v>
      </c>
      <c r="D168" s="103">
        <v>100</v>
      </c>
      <c r="E168" s="11">
        <v>21</v>
      </c>
      <c r="F168" s="11">
        <v>121</v>
      </c>
      <c r="G168" t="s">
        <v>134</v>
      </c>
      <c r="H168" t="str">
        <f t="shared" si="4"/>
        <v>M</v>
      </c>
      <c r="I168" t="str">
        <f t="shared" si="5"/>
        <v>febrero</v>
      </c>
    </row>
    <row r="169" spans="1:9" x14ac:dyDescent="0.35">
      <c r="A169" t="s">
        <v>154</v>
      </c>
      <c r="B169" t="s">
        <v>152</v>
      </c>
      <c r="D169" s="103">
        <v>80</v>
      </c>
      <c r="E169" s="11">
        <v>16.8</v>
      </c>
      <c r="F169" s="11">
        <v>96.8</v>
      </c>
      <c r="G169" t="s">
        <v>134</v>
      </c>
      <c r="H169" t="str">
        <f t="shared" si="4"/>
        <v>M</v>
      </c>
      <c r="I169" t="str">
        <f t="shared" si="5"/>
        <v>febrero</v>
      </c>
    </row>
    <row r="170" spans="1:9" x14ac:dyDescent="0.35">
      <c r="A170" t="s">
        <v>154</v>
      </c>
      <c r="B170" t="s">
        <v>152</v>
      </c>
      <c r="D170" s="103">
        <v>35</v>
      </c>
      <c r="E170" s="11">
        <v>7.35</v>
      </c>
      <c r="F170" s="11">
        <v>42.35</v>
      </c>
      <c r="G170" t="s">
        <v>134</v>
      </c>
      <c r="H170" t="str">
        <f t="shared" si="4"/>
        <v>M</v>
      </c>
      <c r="I170" t="str">
        <f t="shared" si="5"/>
        <v>febrero</v>
      </c>
    </row>
    <row r="171" spans="1:9" x14ac:dyDescent="0.35">
      <c r="A171" t="s">
        <v>154</v>
      </c>
      <c r="B171" t="s">
        <v>153</v>
      </c>
      <c r="D171" s="103">
        <v>100</v>
      </c>
      <c r="E171" s="11">
        <v>21</v>
      </c>
      <c r="F171" s="11">
        <v>121</v>
      </c>
      <c r="G171" t="s">
        <v>134</v>
      </c>
      <c r="H171" t="str">
        <f t="shared" si="4"/>
        <v>M</v>
      </c>
      <c r="I171" t="str">
        <f t="shared" si="5"/>
        <v>enero</v>
      </c>
    </row>
    <row r="172" spans="1:9" x14ac:dyDescent="0.35">
      <c r="A172" t="s">
        <v>154</v>
      </c>
      <c r="B172" t="s">
        <v>152</v>
      </c>
      <c r="D172" s="103">
        <v>95</v>
      </c>
      <c r="E172" s="11">
        <v>19.95</v>
      </c>
      <c r="F172" s="11">
        <v>114.95</v>
      </c>
      <c r="G172" t="s">
        <v>134</v>
      </c>
      <c r="H172" t="str">
        <f t="shared" si="4"/>
        <v>M</v>
      </c>
      <c r="I172" t="str">
        <f t="shared" si="5"/>
        <v>febrero</v>
      </c>
    </row>
    <row r="173" spans="1:9" x14ac:dyDescent="0.35">
      <c r="A173" t="s">
        <v>154</v>
      </c>
      <c r="B173" t="s">
        <v>152</v>
      </c>
      <c r="D173" s="103">
        <v>150</v>
      </c>
      <c r="E173" s="11">
        <v>31.5</v>
      </c>
      <c r="F173" s="11">
        <v>181.5</v>
      </c>
      <c r="G173" t="s">
        <v>134</v>
      </c>
      <c r="H173" t="str">
        <f t="shared" si="4"/>
        <v>M</v>
      </c>
      <c r="I173" t="str">
        <f t="shared" si="5"/>
        <v>febrero</v>
      </c>
    </row>
    <row r="174" spans="1:9" x14ac:dyDescent="0.35">
      <c r="A174" t="s">
        <v>154</v>
      </c>
      <c r="B174" t="s">
        <v>152</v>
      </c>
      <c r="D174" s="103">
        <v>150</v>
      </c>
      <c r="E174" s="11">
        <v>31.5</v>
      </c>
      <c r="F174" s="11">
        <v>181.5</v>
      </c>
      <c r="G174" t="s">
        <v>134</v>
      </c>
      <c r="H174" t="str">
        <f t="shared" si="4"/>
        <v>M</v>
      </c>
      <c r="I174" t="str">
        <f t="shared" si="5"/>
        <v>febrero</v>
      </c>
    </row>
    <row r="175" spans="1:9" x14ac:dyDescent="0.35">
      <c r="A175" t="s">
        <v>154</v>
      </c>
      <c r="B175" t="s">
        <v>151</v>
      </c>
      <c r="D175" s="103">
        <v>100</v>
      </c>
      <c r="E175" s="11">
        <v>21</v>
      </c>
      <c r="F175" s="11">
        <v>139.19</v>
      </c>
      <c r="G175" t="s">
        <v>134</v>
      </c>
      <c r="H175" t="str">
        <f t="shared" si="4"/>
        <v>M</v>
      </c>
      <c r="I175" t="str">
        <f t="shared" si="5"/>
        <v>marzo</v>
      </c>
    </row>
    <row r="176" spans="1:9" x14ac:dyDescent="0.35">
      <c r="A176" t="s">
        <v>154</v>
      </c>
      <c r="B176" t="s">
        <v>152</v>
      </c>
      <c r="D176" s="103">
        <v>150</v>
      </c>
      <c r="E176" s="11">
        <v>31.5</v>
      </c>
      <c r="F176" s="11">
        <v>181.5</v>
      </c>
      <c r="G176" t="s">
        <v>134</v>
      </c>
      <c r="H176" t="str">
        <f t="shared" si="4"/>
        <v>M</v>
      </c>
      <c r="I176" t="str">
        <f t="shared" si="5"/>
        <v>febrero</v>
      </c>
    </row>
    <row r="177" spans="1:9" x14ac:dyDescent="0.35">
      <c r="A177" t="s">
        <v>154</v>
      </c>
      <c r="B177" t="s">
        <v>151</v>
      </c>
      <c r="D177" s="103">
        <v>80</v>
      </c>
      <c r="E177" s="11">
        <v>16.8</v>
      </c>
      <c r="F177" s="11">
        <v>96.8</v>
      </c>
      <c r="G177" t="s">
        <v>134</v>
      </c>
      <c r="H177" t="str">
        <f t="shared" si="4"/>
        <v>M</v>
      </c>
      <c r="I177" t="str">
        <f t="shared" si="5"/>
        <v>marzo</v>
      </c>
    </row>
    <row r="178" spans="1:9" x14ac:dyDescent="0.35">
      <c r="A178" t="s">
        <v>154</v>
      </c>
      <c r="B178" t="s">
        <v>151</v>
      </c>
      <c r="D178" s="103">
        <v>150</v>
      </c>
      <c r="E178" s="11">
        <v>31.5</v>
      </c>
      <c r="F178" s="11">
        <v>181.5</v>
      </c>
      <c r="G178" t="s">
        <v>134</v>
      </c>
      <c r="H178" t="str">
        <f t="shared" si="4"/>
        <v>M</v>
      </c>
      <c r="I178" t="str">
        <f t="shared" si="5"/>
        <v>marzo</v>
      </c>
    </row>
    <row r="179" spans="1:9" x14ac:dyDescent="0.35">
      <c r="A179" t="s">
        <v>154</v>
      </c>
      <c r="B179" t="s">
        <v>151</v>
      </c>
      <c r="D179" s="103">
        <v>35</v>
      </c>
      <c r="E179" s="11">
        <v>7.35</v>
      </c>
      <c r="F179" s="11">
        <v>42.35</v>
      </c>
      <c r="G179" t="s">
        <v>134</v>
      </c>
      <c r="H179" t="str">
        <f t="shared" si="4"/>
        <v>M</v>
      </c>
      <c r="I179" t="str">
        <f t="shared" si="5"/>
        <v>marzo</v>
      </c>
    </row>
    <row r="180" spans="1:9" x14ac:dyDescent="0.35">
      <c r="A180" t="s">
        <v>7</v>
      </c>
      <c r="B180" t="s">
        <v>146</v>
      </c>
      <c r="D180" s="103">
        <v>300</v>
      </c>
      <c r="E180" s="11">
        <v>63</v>
      </c>
      <c r="F180" s="11">
        <v>363</v>
      </c>
      <c r="G180" t="s">
        <v>134</v>
      </c>
      <c r="H180" t="str">
        <f t="shared" si="4"/>
        <v>M</v>
      </c>
      <c r="I180" t="str">
        <f t="shared" si="5"/>
        <v>marzo</v>
      </c>
    </row>
    <row r="181" spans="1:9" x14ac:dyDescent="0.35">
      <c r="A181" t="s">
        <v>7</v>
      </c>
      <c r="B181" t="s">
        <v>160</v>
      </c>
      <c r="D181" s="103">
        <v>3400</v>
      </c>
      <c r="E181" s="11">
        <v>714</v>
      </c>
      <c r="F181" s="11">
        <v>4114</v>
      </c>
      <c r="G181" t="s">
        <v>134</v>
      </c>
      <c r="H181" t="str">
        <f t="shared" si="4"/>
        <v>M</v>
      </c>
      <c r="I181" t="str">
        <f t="shared" si="5"/>
        <v>marzo</v>
      </c>
    </row>
    <row r="182" spans="1:9" x14ac:dyDescent="0.35">
      <c r="A182" t="s">
        <v>7</v>
      </c>
      <c r="B182" t="s">
        <v>161</v>
      </c>
      <c r="D182" s="103">
        <v>0</v>
      </c>
      <c r="E182" s="11">
        <v>0</v>
      </c>
      <c r="F182" s="11">
        <v>335.75</v>
      </c>
      <c r="G182" t="s">
        <v>134</v>
      </c>
      <c r="H182" t="str">
        <f t="shared" si="4"/>
        <v>M</v>
      </c>
      <c r="I182" t="str">
        <f t="shared" si="5"/>
        <v>marzo</v>
      </c>
    </row>
    <row r="183" spans="1:9" x14ac:dyDescent="0.35">
      <c r="A183" t="s">
        <v>7</v>
      </c>
      <c r="B183" t="s">
        <v>162</v>
      </c>
      <c r="D183" s="103">
        <v>300</v>
      </c>
      <c r="E183" s="11">
        <v>63</v>
      </c>
      <c r="F183" s="11">
        <v>363</v>
      </c>
      <c r="G183" t="s">
        <v>134</v>
      </c>
      <c r="H183" t="str">
        <f t="shared" si="4"/>
        <v>M</v>
      </c>
      <c r="I183" t="str">
        <f t="shared" si="5"/>
        <v>enero</v>
      </c>
    </row>
    <row r="184" spans="1:9" x14ac:dyDescent="0.35">
      <c r="A184" t="s">
        <v>7</v>
      </c>
      <c r="B184" t="s">
        <v>137</v>
      </c>
      <c r="D184" s="103">
        <v>250</v>
      </c>
      <c r="E184" s="11">
        <v>52.5</v>
      </c>
      <c r="F184" s="11">
        <v>302.5</v>
      </c>
      <c r="G184" t="s">
        <v>134</v>
      </c>
      <c r="H184" t="str">
        <f t="shared" si="4"/>
        <v>M</v>
      </c>
      <c r="I184" t="str">
        <f t="shared" si="5"/>
        <v>marzo</v>
      </c>
    </row>
    <row r="185" spans="1:9" x14ac:dyDescent="0.35">
      <c r="A185" t="s">
        <v>7</v>
      </c>
      <c r="B185" t="s">
        <v>163</v>
      </c>
      <c r="D185" s="103">
        <v>403.75</v>
      </c>
      <c r="E185" s="11">
        <v>84.79</v>
      </c>
      <c r="F185" s="11">
        <v>488.54</v>
      </c>
      <c r="G185" t="s">
        <v>134</v>
      </c>
      <c r="H185" t="str">
        <f t="shared" si="4"/>
        <v>M</v>
      </c>
      <c r="I185" t="str">
        <f t="shared" si="5"/>
        <v>marzo</v>
      </c>
    </row>
    <row r="186" spans="1:9" x14ac:dyDescent="0.35">
      <c r="A186" t="s">
        <v>7</v>
      </c>
      <c r="B186" t="s">
        <v>156</v>
      </c>
      <c r="D186" s="103">
        <v>766.66</v>
      </c>
      <c r="E186" s="11">
        <v>161</v>
      </c>
      <c r="F186" s="11">
        <v>927.66</v>
      </c>
      <c r="G186" t="s">
        <v>134</v>
      </c>
      <c r="H186" t="str">
        <f t="shared" si="4"/>
        <v>M</v>
      </c>
      <c r="I186" t="str">
        <f t="shared" si="5"/>
        <v>enero</v>
      </c>
    </row>
    <row r="187" spans="1:9" x14ac:dyDescent="0.35">
      <c r="A187" t="s">
        <v>7</v>
      </c>
      <c r="B187" t="s">
        <v>164</v>
      </c>
      <c r="D187" s="103">
        <v>362.14</v>
      </c>
      <c r="E187" s="11">
        <v>76.05</v>
      </c>
      <c r="F187" s="11">
        <v>438.19</v>
      </c>
      <c r="G187" t="s">
        <v>134</v>
      </c>
      <c r="H187" t="str">
        <f t="shared" si="4"/>
        <v>M</v>
      </c>
      <c r="I187" t="str">
        <f t="shared" si="5"/>
        <v>enero</v>
      </c>
    </row>
    <row r="188" spans="1:9" x14ac:dyDescent="0.35">
      <c r="A188" t="s">
        <v>7</v>
      </c>
      <c r="B188" t="s">
        <v>165</v>
      </c>
      <c r="D188" s="103">
        <v>1035</v>
      </c>
      <c r="E188" s="11">
        <v>217.35</v>
      </c>
      <c r="F188" s="11">
        <v>1252.3499999999999</v>
      </c>
      <c r="G188" t="s">
        <v>134</v>
      </c>
      <c r="H188" t="str">
        <f t="shared" si="4"/>
        <v>M</v>
      </c>
      <c r="I188" t="str">
        <f t="shared" si="5"/>
        <v>febrero</v>
      </c>
    </row>
    <row r="189" spans="1:9" x14ac:dyDescent="0.35">
      <c r="A189" t="s">
        <v>7</v>
      </c>
      <c r="B189" t="s">
        <v>166</v>
      </c>
      <c r="D189" s="103">
        <v>450</v>
      </c>
      <c r="E189" s="11">
        <v>94.5</v>
      </c>
      <c r="F189" s="11">
        <v>544.5</v>
      </c>
      <c r="G189" t="s">
        <v>134</v>
      </c>
      <c r="H189" t="str">
        <f t="shared" si="4"/>
        <v>M</v>
      </c>
      <c r="I189" t="str">
        <f t="shared" si="5"/>
        <v>febrero</v>
      </c>
    </row>
    <row r="190" spans="1:9" x14ac:dyDescent="0.35">
      <c r="A190" t="s">
        <v>7</v>
      </c>
      <c r="B190" t="s">
        <v>167</v>
      </c>
      <c r="D190" s="103">
        <v>1500</v>
      </c>
      <c r="E190" s="11">
        <v>315</v>
      </c>
      <c r="F190" s="11">
        <v>1815</v>
      </c>
      <c r="G190" t="s">
        <v>134</v>
      </c>
      <c r="H190" t="str">
        <f t="shared" si="4"/>
        <v>M</v>
      </c>
      <c r="I190" t="str">
        <f t="shared" si="5"/>
        <v>enero</v>
      </c>
    </row>
    <row r="191" spans="1:9" x14ac:dyDescent="0.35">
      <c r="A191" t="s">
        <v>7</v>
      </c>
      <c r="B191" t="s">
        <v>168</v>
      </c>
      <c r="D191" s="103">
        <v>183.08</v>
      </c>
      <c r="E191" s="11">
        <v>38.450000000000003</v>
      </c>
      <c r="F191" s="11">
        <v>221.53</v>
      </c>
      <c r="G191" t="s">
        <v>134</v>
      </c>
      <c r="H191" t="str">
        <f t="shared" si="4"/>
        <v>M</v>
      </c>
      <c r="I191" t="str">
        <f t="shared" si="5"/>
        <v>febrero</v>
      </c>
    </row>
    <row r="192" spans="1:9" x14ac:dyDescent="0.35">
      <c r="A192" t="s">
        <v>7</v>
      </c>
      <c r="B192" t="s">
        <v>169</v>
      </c>
      <c r="D192" s="103">
        <v>82.64</v>
      </c>
      <c r="E192" s="11">
        <v>17.36</v>
      </c>
      <c r="F192" s="11">
        <v>100</v>
      </c>
      <c r="G192" t="s">
        <v>134</v>
      </c>
      <c r="H192" t="str">
        <f t="shared" si="4"/>
        <v>M</v>
      </c>
      <c r="I192" t="str">
        <f t="shared" si="5"/>
        <v>enero</v>
      </c>
    </row>
    <row r="193" spans="1:9" x14ac:dyDescent="0.35">
      <c r="A193" t="s">
        <v>7</v>
      </c>
      <c r="B193" t="s">
        <v>170</v>
      </c>
      <c r="D193" s="103">
        <v>1200</v>
      </c>
      <c r="E193" s="11">
        <v>252</v>
      </c>
      <c r="F193" s="11">
        <v>1452</v>
      </c>
      <c r="G193" t="s">
        <v>134</v>
      </c>
      <c r="H193" t="str">
        <f t="shared" si="4"/>
        <v>M</v>
      </c>
      <c r="I193" t="str">
        <f t="shared" si="5"/>
        <v>febrero</v>
      </c>
    </row>
    <row r="194" spans="1:9" x14ac:dyDescent="0.35">
      <c r="A194" t="s">
        <v>7</v>
      </c>
      <c r="B194" t="s">
        <v>171</v>
      </c>
      <c r="D194" s="103">
        <v>100</v>
      </c>
      <c r="E194" s="11">
        <v>21</v>
      </c>
      <c r="F194" s="11">
        <v>121</v>
      </c>
      <c r="G194" t="s">
        <v>134</v>
      </c>
      <c r="H194" t="str">
        <f t="shared" si="4"/>
        <v>M</v>
      </c>
      <c r="I194" t="str">
        <f t="shared" si="5"/>
        <v>febrero</v>
      </c>
    </row>
    <row r="195" spans="1:9" x14ac:dyDescent="0.35">
      <c r="A195" t="s">
        <v>7</v>
      </c>
      <c r="B195" t="s">
        <v>161</v>
      </c>
      <c r="D195" s="103">
        <v>1500</v>
      </c>
      <c r="E195" s="11">
        <v>315</v>
      </c>
      <c r="F195" s="11">
        <v>1815</v>
      </c>
      <c r="G195" t="s">
        <v>134</v>
      </c>
      <c r="H195" t="str">
        <f t="shared" ref="H195:H223" si="6">IF(A195="A","A",IF(A195="AC","A",IF(A195="FA","A","M")))</f>
        <v>M</v>
      </c>
      <c r="I195" t="str">
        <f t="shared" ref="I195:I223" si="7">TEXT(B195,"mmmmmmmmmmm")</f>
        <v>marzo</v>
      </c>
    </row>
    <row r="196" spans="1:9" x14ac:dyDescent="0.35">
      <c r="A196" t="s">
        <v>7</v>
      </c>
      <c r="B196" t="s">
        <v>146</v>
      </c>
      <c r="D196" s="103">
        <v>1715</v>
      </c>
      <c r="E196" s="11">
        <v>360.15</v>
      </c>
      <c r="F196" s="11">
        <v>2075.15</v>
      </c>
      <c r="G196" t="s">
        <v>134</v>
      </c>
      <c r="H196" t="str">
        <f t="shared" si="6"/>
        <v>M</v>
      </c>
      <c r="I196" t="str">
        <f t="shared" si="7"/>
        <v>marzo</v>
      </c>
    </row>
    <row r="197" spans="1:9" x14ac:dyDescent="0.35">
      <c r="A197" t="s">
        <v>7</v>
      </c>
      <c r="B197" t="s">
        <v>172</v>
      </c>
      <c r="D197" s="103">
        <v>875</v>
      </c>
      <c r="E197" s="11">
        <v>183.75</v>
      </c>
      <c r="F197" s="11">
        <v>1165.95</v>
      </c>
      <c r="G197" t="s">
        <v>134</v>
      </c>
      <c r="H197" t="str">
        <f t="shared" si="6"/>
        <v>M</v>
      </c>
      <c r="I197" t="str">
        <f t="shared" si="7"/>
        <v>febrero</v>
      </c>
    </row>
    <row r="198" spans="1:9" x14ac:dyDescent="0.35">
      <c r="A198" t="s">
        <v>7</v>
      </c>
      <c r="B198" t="s">
        <v>135</v>
      </c>
      <c r="D198" s="103">
        <v>100</v>
      </c>
      <c r="E198" s="11">
        <v>21</v>
      </c>
      <c r="F198" s="11">
        <v>121</v>
      </c>
      <c r="G198" t="s">
        <v>134</v>
      </c>
      <c r="H198" t="str">
        <f t="shared" si="6"/>
        <v>M</v>
      </c>
      <c r="I198" t="str">
        <f t="shared" si="7"/>
        <v>febrero</v>
      </c>
    </row>
    <row r="199" spans="1:9" x14ac:dyDescent="0.35">
      <c r="A199" t="s">
        <v>7</v>
      </c>
      <c r="B199" t="s">
        <v>142</v>
      </c>
      <c r="D199" s="103">
        <v>1000</v>
      </c>
      <c r="E199" s="11">
        <v>0</v>
      </c>
      <c r="F199" s="11">
        <v>1000</v>
      </c>
      <c r="G199" t="s">
        <v>134</v>
      </c>
      <c r="H199" t="str">
        <f t="shared" si="6"/>
        <v>M</v>
      </c>
      <c r="I199" t="str">
        <f t="shared" si="7"/>
        <v>marzo</v>
      </c>
    </row>
    <row r="200" spans="1:9" x14ac:dyDescent="0.35">
      <c r="A200" t="s">
        <v>7</v>
      </c>
      <c r="B200" t="s">
        <v>138</v>
      </c>
      <c r="D200" s="103">
        <v>1715</v>
      </c>
      <c r="E200" s="11">
        <v>360.15</v>
      </c>
      <c r="F200" s="11">
        <v>2075.15</v>
      </c>
      <c r="G200" t="s">
        <v>134</v>
      </c>
      <c r="H200" t="str">
        <f t="shared" si="6"/>
        <v>M</v>
      </c>
      <c r="I200" t="str">
        <f t="shared" si="7"/>
        <v>febrero</v>
      </c>
    </row>
    <row r="201" spans="1:9" x14ac:dyDescent="0.35">
      <c r="A201" t="s">
        <v>7</v>
      </c>
      <c r="B201" t="s">
        <v>146</v>
      </c>
      <c r="D201" s="103">
        <v>413.22</v>
      </c>
      <c r="E201" s="11">
        <v>86.78</v>
      </c>
      <c r="F201" s="11">
        <v>500</v>
      </c>
      <c r="G201" t="s">
        <v>134</v>
      </c>
      <c r="H201" t="str">
        <f t="shared" si="6"/>
        <v>M</v>
      </c>
      <c r="I201" t="str">
        <f t="shared" si="7"/>
        <v>marzo</v>
      </c>
    </row>
    <row r="202" spans="1:9" x14ac:dyDescent="0.35">
      <c r="A202" t="s">
        <v>7</v>
      </c>
      <c r="B202" t="s">
        <v>148</v>
      </c>
      <c r="D202" s="103">
        <v>100</v>
      </c>
      <c r="E202" s="11">
        <v>21</v>
      </c>
      <c r="F202" s="11">
        <v>121</v>
      </c>
      <c r="G202" t="s">
        <v>134</v>
      </c>
      <c r="H202" t="str">
        <f t="shared" si="6"/>
        <v>M</v>
      </c>
      <c r="I202" t="str">
        <f t="shared" si="7"/>
        <v>marzo</v>
      </c>
    </row>
    <row r="203" spans="1:9" x14ac:dyDescent="0.35">
      <c r="A203" t="s">
        <v>7</v>
      </c>
      <c r="B203" t="s">
        <v>153</v>
      </c>
      <c r="D203" s="103">
        <v>826.45</v>
      </c>
      <c r="E203" s="11">
        <v>173.55</v>
      </c>
      <c r="F203" s="11">
        <v>1000</v>
      </c>
      <c r="G203" t="s">
        <v>134</v>
      </c>
      <c r="H203" t="str">
        <f t="shared" si="6"/>
        <v>M</v>
      </c>
      <c r="I203" t="str">
        <f t="shared" si="7"/>
        <v>enero</v>
      </c>
    </row>
    <row r="204" spans="1:9" x14ac:dyDescent="0.35">
      <c r="A204" t="s">
        <v>7</v>
      </c>
      <c r="B204" t="s">
        <v>173</v>
      </c>
      <c r="D204" s="103">
        <v>6611.57</v>
      </c>
      <c r="E204" s="11">
        <v>1388.43</v>
      </c>
      <c r="F204" s="11">
        <v>8000</v>
      </c>
      <c r="G204" t="s">
        <v>134</v>
      </c>
      <c r="H204" t="str">
        <f t="shared" si="6"/>
        <v>M</v>
      </c>
      <c r="I204" t="str">
        <f t="shared" si="7"/>
        <v>enero</v>
      </c>
    </row>
    <row r="205" spans="1:9" x14ac:dyDescent="0.35">
      <c r="A205" t="s">
        <v>7</v>
      </c>
      <c r="B205" t="s">
        <v>142</v>
      </c>
      <c r="D205" s="103">
        <v>640</v>
      </c>
      <c r="E205" s="11">
        <v>0</v>
      </c>
      <c r="F205" s="11">
        <v>640</v>
      </c>
      <c r="G205" t="s">
        <v>134</v>
      </c>
      <c r="H205" t="str">
        <f t="shared" si="6"/>
        <v>M</v>
      </c>
      <c r="I205" t="str">
        <f t="shared" si="7"/>
        <v>marzo</v>
      </c>
    </row>
    <row r="206" spans="1:9" x14ac:dyDescent="0.35">
      <c r="A206" t="s">
        <v>7</v>
      </c>
      <c r="B206" t="s">
        <v>156</v>
      </c>
      <c r="D206" s="103">
        <v>625</v>
      </c>
      <c r="E206" s="11">
        <v>131.25</v>
      </c>
      <c r="F206" s="11">
        <v>756.25</v>
      </c>
      <c r="G206" t="s">
        <v>134</v>
      </c>
      <c r="H206" t="str">
        <f t="shared" si="6"/>
        <v>M</v>
      </c>
      <c r="I206" t="str">
        <f t="shared" si="7"/>
        <v>enero</v>
      </c>
    </row>
    <row r="207" spans="1:9" x14ac:dyDescent="0.35">
      <c r="A207" t="s">
        <v>7</v>
      </c>
      <c r="B207" t="s">
        <v>174</v>
      </c>
      <c r="D207" s="103">
        <v>1200</v>
      </c>
      <c r="E207" s="11">
        <v>252</v>
      </c>
      <c r="F207" s="11">
        <v>1452</v>
      </c>
      <c r="G207" t="s">
        <v>134</v>
      </c>
      <c r="H207" t="str">
        <f t="shared" si="6"/>
        <v>M</v>
      </c>
      <c r="I207" t="str">
        <f t="shared" si="7"/>
        <v>enero</v>
      </c>
    </row>
    <row r="208" spans="1:9" x14ac:dyDescent="0.35">
      <c r="A208" t="s">
        <v>7</v>
      </c>
      <c r="B208" t="s">
        <v>137</v>
      </c>
      <c r="D208" s="103">
        <v>80</v>
      </c>
      <c r="E208" s="11">
        <v>16.8</v>
      </c>
      <c r="F208" s="11">
        <v>96.8</v>
      </c>
      <c r="G208" t="s">
        <v>134</v>
      </c>
      <c r="H208" t="str">
        <f t="shared" si="6"/>
        <v>M</v>
      </c>
      <c r="I208" t="str">
        <f t="shared" si="7"/>
        <v>marzo</v>
      </c>
    </row>
    <row r="209" spans="1:9" x14ac:dyDescent="0.35">
      <c r="A209" t="s">
        <v>7</v>
      </c>
      <c r="B209" t="s">
        <v>175</v>
      </c>
      <c r="D209" s="103">
        <v>422.98</v>
      </c>
      <c r="E209" s="11">
        <v>88.83</v>
      </c>
      <c r="F209" s="11">
        <v>511.81</v>
      </c>
      <c r="G209" t="s">
        <v>134</v>
      </c>
      <c r="H209" t="str">
        <f t="shared" si="6"/>
        <v>M</v>
      </c>
      <c r="I209" t="str">
        <f t="shared" si="7"/>
        <v>febrero</v>
      </c>
    </row>
    <row r="210" spans="1:9" x14ac:dyDescent="0.35">
      <c r="A210" t="s">
        <v>7</v>
      </c>
      <c r="B210" t="s">
        <v>169</v>
      </c>
      <c r="D210" s="103">
        <v>100</v>
      </c>
      <c r="E210" s="11">
        <v>21</v>
      </c>
      <c r="F210" s="11">
        <v>121</v>
      </c>
      <c r="G210" t="s">
        <v>134</v>
      </c>
      <c r="H210" t="str">
        <f t="shared" si="6"/>
        <v>M</v>
      </c>
      <c r="I210" t="str">
        <f t="shared" si="7"/>
        <v>enero</v>
      </c>
    </row>
    <row r="211" spans="1:9" x14ac:dyDescent="0.35">
      <c r="A211" t="s">
        <v>7</v>
      </c>
      <c r="B211" t="s">
        <v>168</v>
      </c>
      <c r="D211" s="103">
        <v>400</v>
      </c>
      <c r="E211" s="11">
        <v>84</v>
      </c>
      <c r="F211" s="11">
        <v>484</v>
      </c>
      <c r="G211" t="s">
        <v>134</v>
      </c>
      <c r="H211" t="str">
        <f t="shared" si="6"/>
        <v>M</v>
      </c>
      <c r="I211" t="str">
        <f t="shared" si="7"/>
        <v>febrero</v>
      </c>
    </row>
    <row r="212" spans="1:9" x14ac:dyDescent="0.35">
      <c r="A212" t="s">
        <v>7</v>
      </c>
      <c r="B212" t="s">
        <v>168</v>
      </c>
      <c r="D212" s="103">
        <v>181.11</v>
      </c>
      <c r="E212" s="11">
        <v>38.03</v>
      </c>
      <c r="F212" s="11">
        <v>219.14</v>
      </c>
      <c r="G212" t="s">
        <v>134</v>
      </c>
      <c r="H212" t="str">
        <f t="shared" si="6"/>
        <v>M</v>
      </c>
      <c r="I212" t="str">
        <f t="shared" si="7"/>
        <v>febrero</v>
      </c>
    </row>
    <row r="213" spans="1:9" x14ac:dyDescent="0.35">
      <c r="A213" t="s">
        <v>7</v>
      </c>
      <c r="B213" t="s">
        <v>167</v>
      </c>
      <c r="D213" s="103">
        <v>191.18</v>
      </c>
      <c r="E213" s="11">
        <v>40.15</v>
      </c>
      <c r="F213" s="11">
        <v>231.33</v>
      </c>
      <c r="G213" t="s">
        <v>134</v>
      </c>
      <c r="H213" t="str">
        <f t="shared" si="6"/>
        <v>M</v>
      </c>
      <c r="I213" t="str">
        <f t="shared" si="7"/>
        <v>enero</v>
      </c>
    </row>
    <row r="214" spans="1:9" x14ac:dyDescent="0.35">
      <c r="A214" t="s">
        <v>7</v>
      </c>
      <c r="B214" t="s">
        <v>138</v>
      </c>
      <c r="D214" s="103">
        <v>1500</v>
      </c>
      <c r="E214" s="11">
        <v>315</v>
      </c>
      <c r="F214" s="11">
        <v>1815</v>
      </c>
      <c r="G214" t="s">
        <v>134</v>
      </c>
      <c r="H214" t="str">
        <f t="shared" si="6"/>
        <v>M</v>
      </c>
      <c r="I214" t="str">
        <f t="shared" si="7"/>
        <v>febrero</v>
      </c>
    </row>
    <row r="215" spans="1:9" x14ac:dyDescent="0.35">
      <c r="A215" t="s">
        <v>7</v>
      </c>
      <c r="B215" t="s">
        <v>170</v>
      </c>
      <c r="D215" s="103">
        <v>500</v>
      </c>
      <c r="E215" s="11">
        <v>105</v>
      </c>
      <c r="F215" s="11">
        <v>605</v>
      </c>
      <c r="G215" t="s">
        <v>134</v>
      </c>
      <c r="H215" t="str">
        <f t="shared" si="6"/>
        <v>M</v>
      </c>
      <c r="I215" t="str">
        <f t="shared" si="7"/>
        <v>febrero</v>
      </c>
    </row>
    <row r="216" spans="1:9" x14ac:dyDescent="0.35">
      <c r="A216" t="s">
        <v>7</v>
      </c>
      <c r="B216" t="s">
        <v>172</v>
      </c>
      <c r="D216" s="103">
        <v>100</v>
      </c>
      <c r="E216" s="11">
        <v>21</v>
      </c>
      <c r="F216" s="11">
        <v>121</v>
      </c>
      <c r="G216" t="s">
        <v>134</v>
      </c>
      <c r="H216" t="str">
        <f t="shared" si="6"/>
        <v>M</v>
      </c>
      <c r="I216" t="str">
        <f t="shared" si="7"/>
        <v>febrero</v>
      </c>
    </row>
    <row r="217" spans="1:9" x14ac:dyDescent="0.35">
      <c r="A217" t="s">
        <v>7</v>
      </c>
      <c r="B217" t="s">
        <v>140</v>
      </c>
      <c r="D217" s="103">
        <v>765</v>
      </c>
      <c r="E217" s="11">
        <v>160.65</v>
      </c>
      <c r="F217" s="11">
        <v>925.65</v>
      </c>
      <c r="G217" t="s">
        <v>134</v>
      </c>
      <c r="H217" t="str">
        <f t="shared" si="6"/>
        <v>M</v>
      </c>
      <c r="I217" t="str">
        <f t="shared" si="7"/>
        <v>marzo</v>
      </c>
    </row>
    <row r="218" spans="1:9" x14ac:dyDescent="0.35">
      <c r="A218" t="s">
        <v>7</v>
      </c>
      <c r="B218" t="s">
        <v>165</v>
      </c>
      <c r="D218" s="103">
        <v>200</v>
      </c>
      <c r="E218" s="11">
        <v>42</v>
      </c>
      <c r="F218" s="11">
        <v>242</v>
      </c>
      <c r="G218" t="s">
        <v>134</v>
      </c>
      <c r="H218" t="str">
        <f t="shared" si="6"/>
        <v>M</v>
      </c>
      <c r="I218" t="str">
        <f t="shared" si="7"/>
        <v>febrero</v>
      </c>
    </row>
    <row r="219" spans="1:9" x14ac:dyDescent="0.35">
      <c r="A219" t="s">
        <v>7</v>
      </c>
      <c r="B219" t="s">
        <v>175</v>
      </c>
      <c r="D219" s="103">
        <v>250</v>
      </c>
      <c r="E219" s="11">
        <v>52.5</v>
      </c>
      <c r="F219" s="11">
        <v>302.5</v>
      </c>
      <c r="G219" t="s">
        <v>134</v>
      </c>
      <c r="H219" t="str">
        <f t="shared" si="6"/>
        <v>M</v>
      </c>
      <c r="I219" t="str">
        <f t="shared" si="7"/>
        <v>febrero</v>
      </c>
    </row>
    <row r="220" spans="1:9" x14ac:dyDescent="0.35">
      <c r="A220" t="s">
        <v>7</v>
      </c>
      <c r="B220" t="s">
        <v>176</v>
      </c>
      <c r="D220" s="103">
        <v>629.04999999999995</v>
      </c>
      <c r="E220" s="11">
        <v>132.1</v>
      </c>
      <c r="F220" s="11">
        <v>761.15</v>
      </c>
      <c r="G220" t="s">
        <v>134</v>
      </c>
      <c r="H220" t="str">
        <f t="shared" si="6"/>
        <v>M</v>
      </c>
      <c r="I220" t="str">
        <f t="shared" si="7"/>
        <v>febrero</v>
      </c>
    </row>
    <row r="221" spans="1:9" x14ac:dyDescent="0.35">
      <c r="A221" t="s">
        <v>7</v>
      </c>
      <c r="B221" t="s">
        <v>142</v>
      </c>
      <c r="D221" s="103">
        <v>1120</v>
      </c>
      <c r="E221" s="11">
        <v>0</v>
      </c>
      <c r="F221" s="11">
        <v>1120</v>
      </c>
      <c r="G221" t="s">
        <v>134</v>
      </c>
      <c r="H221" t="str">
        <f t="shared" si="6"/>
        <v>M</v>
      </c>
      <c r="I221" t="str">
        <f t="shared" si="7"/>
        <v>marzo</v>
      </c>
    </row>
    <row r="222" spans="1:9" x14ac:dyDescent="0.35">
      <c r="A222" t="s">
        <v>177</v>
      </c>
      <c r="B222" t="s">
        <v>144</v>
      </c>
      <c r="D222" s="103">
        <v>561.39</v>
      </c>
      <c r="E222" s="11">
        <v>117.89</v>
      </c>
      <c r="F222" s="11">
        <v>679.28</v>
      </c>
      <c r="G222" t="s">
        <v>134</v>
      </c>
      <c r="H222" t="str">
        <f t="shared" si="6"/>
        <v>M</v>
      </c>
      <c r="I222" t="str">
        <f t="shared" si="7"/>
        <v>febrero</v>
      </c>
    </row>
    <row r="223" spans="1:9" x14ac:dyDescent="0.35">
      <c r="D223" s="11"/>
      <c r="E223" s="11"/>
      <c r="F223" s="11"/>
      <c r="H223" t="str">
        <f t="shared" si="6"/>
        <v>M</v>
      </c>
      <c r="I223" t="str">
        <f t="shared" si="7"/>
        <v>enero</v>
      </c>
    </row>
    <row r="224" spans="1:9" x14ac:dyDescent="0.35">
      <c r="H224" t="str">
        <f t="shared" ref="H224:H287" si="8">IF(A224="A","A",IF(A224="AC","A",IF(A224="FA","A","M")))</f>
        <v>M</v>
      </c>
      <c r="I224" t="str">
        <f t="shared" ref="I224:I287" si="9">TEXT(B224,"mmmmmmmmmmm")</f>
        <v>enero</v>
      </c>
    </row>
    <row r="225" spans="8:9" x14ac:dyDescent="0.35">
      <c r="H225" t="str">
        <f t="shared" si="8"/>
        <v>M</v>
      </c>
      <c r="I225" t="str">
        <f t="shared" si="9"/>
        <v>enero</v>
      </c>
    </row>
    <row r="226" spans="8:9" x14ac:dyDescent="0.35">
      <c r="H226" t="str">
        <f t="shared" si="8"/>
        <v>M</v>
      </c>
      <c r="I226" t="str">
        <f t="shared" si="9"/>
        <v>enero</v>
      </c>
    </row>
    <row r="227" spans="8:9" x14ac:dyDescent="0.35">
      <c r="H227" t="str">
        <f t="shared" si="8"/>
        <v>M</v>
      </c>
      <c r="I227" t="str">
        <f t="shared" si="9"/>
        <v>enero</v>
      </c>
    </row>
    <row r="228" spans="8:9" x14ac:dyDescent="0.35">
      <c r="H228" t="str">
        <f t="shared" si="8"/>
        <v>M</v>
      </c>
      <c r="I228" t="str">
        <f t="shared" si="9"/>
        <v>enero</v>
      </c>
    </row>
    <row r="229" spans="8:9" x14ac:dyDescent="0.35">
      <c r="H229" t="str">
        <f t="shared" si="8"/>
        <v>M</v>
      </c>
      <c r="I229" t="str">
        <f t="shared" si="9"/>
        <v>enero</v>
      </c>
    </row>
    <row r="230" spans="8:9" x14ac:dyDescent="0.35">
      <c r="H230" t="str">
        <f t="shared" si="8"/>
        <v>M</v>
      </c>
      <c r="I230" t="str">
        <f t="shared" si="9"/>
        <v>enero</v>
      </c>
    </row>
    <row r="231" spans="8:9" x14ac:dyDescent="0.35">
      <c r="H231" t="str">
        <f t="shared" si="8"/>
        <v>M</v>
      </c>
      <c r="I231" t="str">
        <f t="shared" si="9"/>
        <v>enero</v>
      </c>
    </row>
    <row r="232" spans="8:9" x14ac:dyDescent="0.35">
      <c r="H232" t="str">
        <f t="shared" si="8"/>
        <v>M</v>
      </c>
      <c r="I232" t="str">
        <f t="shared" si="9"/>
        <v>enero</v>
      </c>
    </row>
    <row r="233" spans="8:9" x14ac:dyDescent="0.35">
      <c r="H233" t="str">
        <f t="shared" si="8"/>
        <v>M</v>
      </c>
      <c r="I233" t="str">
        <f t="shared" si="9"/>
        <v>enero</v>
      </c>
    </row>
    <row r="234" spans="8:9" x14ac:dyDescent="0.35">
      <c r="H234" t="str">
        <f t="shared" si="8"/>
        <v>M</v>
      </c>
      <c r="I234" t="str">
        <f t="shared" si="9"/>
        <v>enero</v>
      </c>
    </row>
    <row r="235" spans="8:9" x14ac:dyDescent="0.35">
      <c r="H235" t="str">
        <f t="shared" si="8"/>
        <v>M</v>
      </c>
      <c r="I235" t="str">
        <f t="shared" si="9"/>
        <v>enero</v>
      </c>
    </row>
    <row r="236" spans="8:9" x14ac:dyDescent="0.35">
      <c r="H236" t="str">
        <f t="shared" si="8"/>
        <v>M</v>
      </c>
      <c r="I236" t="str">
        <f t="shared" si="9"/>
        <v>enero</v>
      </c>
    </row>
    <row r="237" spans="8:9" x14ac:dyDescent="0.35">
      <c r="H237" t="str">
        <f t="shared" si="8"/>
        <v>M</v>
      </c>
      <c r="I237" t="str">
        <f t="shared" si="9"/>
        <v>enero</v>
      </c>
    </row>
    <row r="238" spans="8:9" x14ac:dyDescent="0.35">
      <c r="H238" t="str">
        <f t="shared" si="8"/>
        <v>M</v>
      </c>
      <c r="I238" t="str">
        <f t="shared" si="9"/>
        <v>enero</v>
      </c>
    </row>
    <row r="239" spans="8:9" x14ac:dyDescent="0.35">
      <c r="H239" t="str">
        <f t="shared" si="8"/>
        <v>M</v>
      </c>
      <c r="I239" t="str">
        <f t="shared" si="9"/>
        <v>enero</v>
      </c>
    </row>
    <row r="240" spans="8:9" x14ac:dyDescent="0.35">
      <c r="H240" t="str">
        <f t="shared" si="8"/>
        <v>M</v>
      </c>
      <c r="I240" t="str">
        <f t="shared" si="9"/>
        <v>enero</v>
      </c>
    </row>
    <row r="241" spans="8:9" x14ac:dyDescent="0.35">
      <c r="H241" t="str">
        <f t="shared" si="8"/>
        <v>M</v>
      </c>
      <c r="I241" t="str">
        <f t="shared" si="9"/>
        <v>enero</v>
      </c>
    </row>
    <row r="242" spans="8:9" x14ac:dyDescent="0.35">
      <c r="H242" t="str">
        <f t="shared" si="8"/>
        <v>M</v>
      </c>
      <c r="I242" t="str">
        <f t="shared" si="9"/>
        <v>enero</v>
      </c>
    </row>
    <row r="243" spans="8:9" x14ac:dyDescent="0.35">
      <c r="H243" t="str">
        <f t="shared" si="8"/>
        <v>M</v>
      </c>
      <c r="I243" t="str">
        <f t="shared" si="9"/>
        <v>enero</v>
      </c>
    </row>
    <row r="244" spans="8:9" x14ac:dyDescent="0.35">
      <c r="H244" t="str">
        <f t="shared" si="8"/>
        <v>M</v>
      </c>
      <c r="I244" t="str">
        <f t="shared" si="9"/>
        <v>enero</v>
      </c>
    </row>
    <row r="245" spans="8:9" x14ac:dyDescent="0.35">
      <c r="H245" t="str">
        <f t="shared" si="8"/>
        <v>M</v>
      </c>
      <c r="I245" t="str">
        <f t="shared" si="9"/>
        <v>enero</v>
      </c>
    </row>
    <row r="246" spans="8:9" x14ac:dyDescent="0.35">
      <c r="H246" t="str">
        <f t="shared" si="8"/>
        <v>M</v>
      </c>
      <c r="I246" t="str">
        <f t="shared" si="9"/>
        <v>enero</v>
      </c>
    </row>
    <row r="247" spans="8:9" x14ac:dyDescent="0.35">
      <c r="H247" t="str">
        <f t="shared" si="8"/>
        <v>M</v>
      </c>
      <c r="I247" t="str">
        <f t="shared" si="9"/>
        <v>enero</v>
      </c>
    </row>
    <row r="248" spans="8:9" x14ac:dyDescent="0.35">
      <c r="H248" t="str">
        <f t="shared" si="8"/>
        <v>M</v>
      </c>
      <c r="I248" t="str">
        <f t="shared" si="9"/>
        <v>enero</v>
      </c>
    </row>
    <row r="249" spans="8:9" x14ac:dyDescent="0.35">
      <c r="H249" t="str">
        <f t="shared" si="8"/>
        <v>M</v>
      </c>
      <c r="I249" t="str">
        <f t="shared" si="9"/>
        <v>enero</v>
      </c>
    </row>
    <row r="250" spans="8:9" x14ac:dyDescent="0.35">
      <c r="H250" t="str">
        <f t="shared" si="8"/>
        <v>M</v>
      </c>
      <c r="I250" t="str">
        <f t="shared" si="9"/>
        <v>enero</v>
      </c>
    </row>
    <row r="251" spans="8:9" x14ac:dyDescent="0.35">
      <c r="H251" t="str">
        <f t="shared" si="8"/>
        <v>M</v>
      </c>
      <c r="I251" t="str">
        <f t="shared" si="9"/>
        <v>enero</v>
      </c>
    </row>
    <row r="252" spans="8:9" x14ac:dyDescent="0.35">
      <c r="H252" t="str">
        <f t="shared" si="8"/>
        <v>M</v>
      </c>
      <c r="I252" t="str">
        <f t="shared" si="9"/>
        <v>enero</v>
      </c>
    </row>
    <row r="253" spans="8:9" x14ac:dyDescent="0.35">
      <c r="H253" t="str">
        <f t="shared" si="8"/>
        <v>M</v>
      </c>
      <c r="I253" t="str">
        <f t="shared" si="9"/>
        <v>enero</v>
      </c>
    </row>
    <row r="254" spans="8:9" x14ac:dyDescent="0.35">
      <c r="H254" t="str">
        <f t="shared" si="8"/>
        <v>M</v>
      </c>
      <c r="I254" t="str">
        <f t="shared" si="9"/>
        <v>enero</v>
      </c>
    </row>
    <row r="255" spans="8:9" x14ac:dyDescent="0.35">
      <c r="H255" t="str">
        <f t="shared" si="8"/>
        <v>M</v>
      </c>
      <c r="I255" t="str">
        <f t="shared" si="9"/>
        <v>enero</v>
      </c>
    </row>
    <row r="256" spans="8:9" x14ac:dyDescent="0.35">
      <c r="H256" t="str">
        <f t="shared" si="8"/>
        <v>M</v>
      </c>
      <c r="I256" t="str">
        <f t="shared" si="9"/>
        <v>enero</v>
      </c>
    </row>
    <row r="257" spans="8:9" x14ac:dyDescent="0.35">
      <c r="H257" t="str">
        <f t="shared" si="8"/>
        <v>M</v>
      </c>
      <c r="I257" t="str">
        <f t="shared" si="9"/>
        <v>enero</v>
      </c>
    </row>
    <row r="258" spans="8:9" x14ac:dyDescent="0.35">
      <c r="H258" t="str">
        <f t="shared" si="8"/>
        <v>M</v>
      </c>
      <c r="I258" t="str">
        <f t="shared" si="9"/>
        <v>enero</v>
      </c>
    </row>
    <row r="259" spans="8:9" x14ac:dyDescent="0.35">
      <c r="H259" t="str">
        <f t="shared" si="8"/>
        <v>M</v>
      </c>
      <c r="I259" t="str">
        <f t="shared" si="9"/>
        <v>enero</v>
      </c>
    </row>
    <row r="260" spans="8:9" x14ac:dyDescent="0.35">
      <c r="H260" t="str">
        <f t="shared" si="8"/>
        <v>M</v>
      </c>
      <c r="I260" t="str">
        <f t="shared" si="9"/>
        <v>enero</v>
      </c>
    </row>
    <row r="261" spans="8:9" x14ac:dyDescent="0.35">
      <c r="H261" t="str">
        <f t="shared" si="8"/>
        <v>M</v>
      </c>
      <c r="I261" t="str">
        <f t="shared" si="9"/>
        <v>enero</v>
      </c>
    </row>
    <row r="262" spans="8:9" x14ac:dyDescent="0.35">
      <c r="H262" t="str">
        <f t="shared" si="8"/>
        <v>M</v>
      </c>
      <c r="I262" t="str">
        <f t="shared" si="9"/>
        <v>enero</v>
      </c>
    </row>
    <row r="263" spans="8:9" x14ac:dyDescent="0.35">
      <c r="H263" t="str">
        <f t="shared" si="8"/>
        <v>M</v>
      </c>
      <c r="I263" t="str">
        <f t="shared" si="9"/>
        <v>enero</v>
      </c>
    </row>
    <row r="264" spans="8:9" x14ac:dyDescent="0.35">
      <c r="H264" t="str">
        <f t="shared" si="8"/>
        <v>M</v>
      </c>
      <c r="I264" t="str">
        <f t="shared" si="9"/>
        <v>enero</v>
      </c>
    </row>
    <row r="265" spans="8:9" x14ac:dyDescent="0.35">
      <c r="H265" t="str">
        <f t="shared" si="8"/>
        <v>M</v>
      </c>
      <c r="I265" t="str">
        <f t="shared" si="9"/>
        <v>enero</v>
      </c>
    </row>
    <row r="266" spans="8:9" x14ac:dyDescent="0.35">
      <c r="H266" t="str">
        <f t="shared" si="8"/>
        <v>M</v>
      </c>
      <c r="I266" t="str">
        <f t="shared" si="9"/>
        <v>enero</v>
      </c>
    </row>
    <row r="267" spans="8:9" x14ac:dyDescent="0.35">
      <c r="H267" t="str">
        <f t="shared" si="8"/>
        <v>M</v>
      </c>
      <c r="I267" t="str">
        <f t="shared" si="9"/>
        <v>enero</v>
      </c>
    </row>
    <row r="268" spans="8:9" x14ac:dyDescent="0.35">
      <c r="H268" t="str">
        <f t="shared" si="8"/>
        <v>M</v>
      </c>
      <c r="I268" t="str">
        <f t="shared" si="9"/>
        <v>enero</v>
      </c>
    </row>
    <row r="269" spans="8:9" x14ac:dyDescent="0.35">
      <c r="H269" t="str">
        <f t="shared" si="8"/>
        <v>M</v>
      </c>
      <c r="I269" t="str">
        <f t="shared" si="9"/>
        <v>enero</v>
      </c>
    </row>
    <row r="270" spans="8:9" x14ac:dyDescent="0.35">
      <c r="H270" t="str">
        <f t="shared" si="8"/>
        <v>M</v>
      </c>
      <c r="I270" t="str">
        <f t="shared" si="9"/>
        <v>enero</v>
      </c>
    </row>
    <row r="271" spans="8:9" x14ac:dyDescent="0.35">
      <c r="H271" t="str">
        <f t="shared" si="8"/>
        <v>M</v>
      </c>
      <c r="I271" t="str">
        <f t="shared" si="9"/>
        <v>enero</v>
      </c>
    </row>
    <row r="272" spans="8:9" x14ac:dyDescent="0.35">
      <c r="H272" t="str">
        <f t="shared" si="8"/>
        <v>M</v>
      </c>
      <c r="I272" t="str">
        <f t="shared" si="9"/>
        <v>enero</v>
      </c>
    </row>
    <row r="273" spans="8:9" x14ac:dyDescent="0.35">
      <c r="H273" t="str">
        <f t="shared" si="8"/>
        <v>M</v>
      </c>
      <c r="I273" t="str">
        <f t="shared" si="9"/>
        <v>enero</v>
      </c>
    </row>
    <row r="274" spans="8:9" x14ac:dyDescent="0.35">
      <c r="H274" t="str">
        <f t="shared" si="8"/>
        <v>M</v>
      </c>
      <c r="I274" t="str">
        <f t="shared" si="9"/>
        <v>enero</v>
      </c>
    </row>
    <row r="275" spans="8:9" x14ac:dyDescent="0.35">
      <c r="H275" t="str">
        <f t="shared" si="8"/>
        <v>M</v>
      </c>
      <c r="I275" t="str">
        <f t="shared" si="9"/>
        <v>enero</v>
      </c>
    </row>
    <row r="276" spans="8:9" x14ac:dyDescent="0.35">
      <c r="H276" t="str">
        <f t="shared" si="8"/>
        <v>M</v>
      </c>
      <c r="I276" t="str">
        <f t="shared" si="9"/>
        <v>enero</v>
      </c>
    </row>
    <row r="277" spans="8:9" x14ac:dyDescent="0.35">
      <c r="H277" t="str">
        <f t="shared" si="8"/>
        <v>M</v>
      </c>
      <c r="I277" t="str">
        <f t="shared" si="9"/>
        <v>enero</v>
      </c>
    </row>
    <row r="278" spans="8:9" x14ac:dyDescent="0.35">
      <c r="H278" t="str">
        <f t="shared" si="8"/>
        <v>M</v>
      </c>
      <c r="I278" t="str">
        <f t="shared" si="9"/>
        <v>enero</v>
      </c>
    </row>
    <row r="279" spans="8:9" x14ac:dyDescent="0.35">
      <c r="H279" t="str">
        <f t="shared" si="8"/>
        <v>M</v>
      </c>
      <c r="I279" t="str">
        <f t="shared" si="9"/>
        <v>enero</v>
      </c>
    </row>
    <row r="280" spans="8:9" x14ac:dyDescent="0.35">
      <c r="H280" t="str">
        <f t="shared" si="8"/>
        <v>M</v>
      </c>
      <c r="I280" t="str">
        <f t="shared" si="9"/>
        <v>enero</v>
      </c>
    </row>
    <row r="281" spans="8:9" x14ac:dyDescent="0.35">
      <c r="H281" t="str">
        <f t="shared" si="8"/>
        <v>M</v>
      </c>
      <c r="I281" t="str">
        <f t="shared" si="9"/>
        <v>enero</v>
      </c>
    </row>
    <row r="282" spans="8:9" x14ac:dyDescent="0.35">
      <c r="H282" t="str">
        <f t="shared" si="8"/>
        <v>M</v>
      </c>
      <c r="I282" t="str">
        <f t="shared" si="9"/>
        <v>enero</v>
      </c>
    </row>
    <row r="283" spans="8:9" x14ac:dyDescent="0.35">
      <c r="H283" t="str">
        <f t="shared" si="8"/>
        <v>M</v>
      </c>
      <c r="I283" t="str">
        <f t="shared" si="9"/>
        <v>enero</v>
      </c>
    </row>
    <row r="284" spans="8:9" x14ac:dyDescent="0.35">
      <c r="H284" t="str">
        <f t="shared" si="8"/>
        <v>M</v>
      </c>
      <c r="I284" t="str">
        <f t="shared" si="9"/>
        <v>enero</v>
      </c>
    </row>
    <row r="285" spans="8:9" x14ac:dyDescent="0.35">
      <c r="H285" t="str">
        <f t="shared" si="8"/>
        <v>M</v>
      </c>
      <c r="I285" t="str">
        <f t="shared" si="9"/>
        <v>enero</v>
      </c>
    </row>
    <row r="286" spans="8:9" x14ac:dyDescent="0.35">
      <c r="H286" t="str">
        <f t="shared" si="8"/>
        <v>M</v>
      </c>
      <c r="I286" t="str">
        <f t="shared" si="9"/>
        <v>enero</v>
      </c>
    </row>
    <row r="287" spans="8:9" x14ac:dyDescent="0.35">
      <c r="H287" t="str">
        <f t="shared" si="8"/>
        <v>M</v>
      </c>
      <c r="I287" t="str">
        <f t="shared" si="9"/>
        <v>enero</v>
      </c>
    </row>
    <row r="288" spans="8:9" x14ac:dyDescent="0.35">
      <c r="H288" t="str">
        <f t="shared" ref="H288:H351" si="10">IF(A288="A","A",IF(A288="AC","A",IF(A288="FA","A","M")))</f>
        <v>M</v>
      </c>
      <c r="I288" t="str">
        <f t="shared" ref="I288:I351" si="11">TEXT(B288,"mmmmmmmmmmm")</f>
        <v>enero</v>
      </c>
    </row>
    <row r="289" spans="8:9" x14ac:dyDescent="0.35">
      <c r="H289" t="str">
        <f t="shared" si="10"/>
        <v>M</v>
      </c>
      <c r="I289" t="str">
        <f t="shared" si="11"/>
        <v>enero</v>
      </c>
    </row>
    <row r="290" spans="8:9" x14ac:dyDescent="0.35">
      <c r="H290" t="str">
        <f t="shared" si="10"/>
        <v>M</v>
      </c>
      <c r="I290" t="str">
        <f t="shared" si="11"/>
        <v>enero</v>
      </c>
    </row>
    <row r="291" spans="8:9" x14ac:dyDescent="0.35">
      <c r="H291" t="str">
        <f t="shared" si="10"/>
        <v>M</v>
      </c>
      <c r="I291" t="str">
        <f t="shared" si="11"/>
        <v>enero</v>
      </c>
    </row>
    <row r="292" spans="8:9" x14ac:dyDescent="0.35">
      <c r="H292" t="str">
        <f t="shared" si="10"/>
        <v>M</v>
      </c>
      <c r="I292" t="str">
        <f t="shared" si="11"/>
        <v>enero</v>
      </c>
    </row>
    <row r="293" spans="8:9" x14ac:dyDescent="0.35">
      <c r="H293" t="str">
        <f t="shared" si="10"/>
        <v>M</v>
      </c>
      <c r="I293" t="str">
        <f t="shared" si="11"/>
        <v>enero</v>
      </c>
    </row>
    <row r="294" spans="8:9" x14ac:dyDescent="0.35">
      <c r="H294" t="str">
        <f t="shared" si="10"/>
        <v>M</v>
      </c>
      <c r="I294" t="str">
        <f t="shared" si="11"/>
        <v>enero</v>
      </c>
    </row>
    <row r="295" spans="8:9" x14ac:dyDescent="0.35">
      <c r="H295" t="str">
        <f t="shared" si="10"/>
        <v>M</v>
      </c>
      <c r="I295" t="str">
        <f t="shared" si="11"/>
        <v>enero</v>
      </c>
    </row>
    <row r="296" spans="8:9" x14ac:dyDescent="0.35">
      <c r="H296" t="str">
        <f t="shared" si="10"/>
        <v>M</v>
      </c>
      <c r="I296" t="str">
        <f t="shared" si="11"/>
        <v>enero</v>
      </c>
    </row>
    <row r="297" spans="8:9" x14ac:dyDescent="0.35">
      <c r="H297" t="str">
        <f t="shared" si="10"/>
        <v>M</v>
      </c>
      <c r="I297" t="str">
        <f t="shared" si="11"/>
        <v>enero</v>
      </c>
    </row>
    <row r="298" spans="8:9" x14ac:dyDescent="0.35">
      <c r="H298" t="str">
        <f t="shared" si="10"/>
        <v>M</v>
      </c>
      <c r="I298" t="str">
        <f t="shared" si="11"/>
        <v>enero</v>
      </c>
    </row>
    <row r="299" spans="8:9" x14ac:dyDescent="0.35">
      <c r="H299" t="str">
        <f t="shared" si="10"/>
        <v>M</v>
      </c>
      <c r="I299" t="str">
        <f t="shared" si="11"/>
        <v>enero</v>
      </c>
    </row>
    <row r="300" spans="8:9" x14ac:dyDescent="0.35">
      <c r="H300" t="str">
        <f t="shared" si="10"/>
        <v>M</v>
      </c>
      <c r="I300" t="str">
        <f t="shared" si="11"/>
        <v>enero</v>
      </c>
    </row>
    <row r="301" spans="8:9" x14ac:dyDescent="0.35">
      <c r="H301" t="str">
        <f t="shared" si="10"/>
        <v>M</v>
      </c>
      <c r="I301" t="str">
        <f t="shared" si="11"/>
        <v>enero</v>
      </c>
    </row>
    <row r="302" spans="8:9" x14ac:dyDescent="0.35">
      <c r="H302" t="str">
        <f t="shared" si="10"/>
        <v>M</v>
      </c>
      <c r="I302" t="str">
        <f t="shared" si="11"/>
        <v>enero</v>
      </c>
    </row>
    <row r="303" spans="8:9" x14ac:dyDescent="0.35">
      <c r="H303" t="str">
        <f t="shared" si="10"/>
        <v>M</v>
      </c>
      <c r="I303" t="str">
        <f t="shared" si="11"/>
        <v>enero</v>
      </c>
    </row>
    <row r="304" spans="8:9" x14ac:dyDescent="0.35">
      <c r="H304" t="str">
        <f t="shared" si="10"/>
        <v>M</v>
      </c>
      <c r="I304" t="str">
        <f t="shared" si="11"/>
        <v>enero</v>
      </c>
    </row>
    <row r="305" spans="8:9" x14ac:dyDescent="0.35">
      <c r="H305" t="str">
        <f t="shared" si="10"/>
        <v>M</v>
      </c>
      <c r="I305" t="str">
        <f t="shared" si="11"/>
        <v>enero</v>
      </c>
    </row>
    <row r="306" spans="8:9" x14ac:dyDescent="0.35">
      <c r="H306" t="str">
        <f t="shared" si="10"/>
        <v>M</v>
      </c>
      <c r="I306" t="str">
        <f t="shared" si="11"/>
        <v>enero</v>
      </c>
    </row>
    <row r="307" spans="8:9" x14ac:dyDescent="0.35">
      <c r="H307" t="str">
        <f t="shared" si="10"/>
        <v>M</v>
      </c>
      <c r="I307" t="str">
        <f t="shared" si="11"/>
        <v>enero</v>
      </c>
    </row>
    <row r="308" spans="8:9" x14ac:dyDescent="0.35">
      <c r="H308" t="str">
        <f t="shared" si="10"/>
        <v>M</v>
      </c>
      <c r="I308" t="str">
        <f t="shared" si="11"/>
        <v>enero</v>
      </c>
    </row>
    <row r="309" spans="8:9" x14ac:dyDescent="0.35">
      <c r="H309" t="str">
        <f t="shared" si="10"/>
        <v>M</v>
      </c>
      <c r="I309" t="str">
        <f t="shared" si="11"/>
        <v>enero</v>
      </c>
    </row>
    <row r="310" spans="8:9" x14ac:dyDescent="0.35">
      <c r="H310" t="str">
        <f t="shared" si="10"/>
        <v>M</v>
      </c>
      <c r="I310" t="str">
        <f t="shared" si="11"/>
        <v>enero</v>
      </c>
    </row>
    <row r="311" spans="8:9" x14ac:dyDescent="0.35">
      <c r="H311" t="str">
        <f t="shared" si="10"/>
        <v>M</v>
      </c>
      <c r="I311" t="str">
        <f t="shared" si="11"/>
        <v>enero</v>
      </c>
    </row>
    <row r="312" spans="8:9" x14ac:dyDescent="0.35">
      <c r="H312" t="str">
        <f t="shared" si="10"/>
        <v>M</v>
      </c>
      <c r="I312" t="str">
        <f t="shared" si="11"/>
        <v>enero</v>
      </c>
    </row>
    <row r="313" spans="8:9" x14ac:dyDescent="0.35">
      <c r="H313" t="str">
        <f t="shared" si="10"/>
        <v>M</v>
      </c>
      <c r="I313" t="str">
        <f t="shared" si="11"/>
        <v>enero</v>
      </c>
    </row>
    <row r="314" spans="8:9" x14ac:dyDescent="0.35">
      <c r="H314" t="str">
        <f t="shared" si="10"/>
        <v>M</v>
      </c>
      <c r="I314" t="str">
        <f t="shared" si="11"/>
        <v>enero</v>
      </c>
    </row>
    <row r="315" spans="8:9" x14ac:dyDescent="0.35">
      <c r="H315" t="str">
        <f t="shared" si="10"/>
        <v>M</v>
      </c>
      <c r="I315" t="str">
        <f t="shared" si="11"/>
        <v>enero</v>
      </c>
    </row>
    <row r="316" spans="8:9" x14ac:dyDescent="0.35">
      <c r="H316" t="str">
        <f t="shared" si="10"/>
        <v>M</v>
      </c>
      <c r="I316" t="str">
        <f t="shared" si="11"/>
        <v>enero</v>
      </c>
    </row>
    <row r="317" spans="8:9" x14ac:dyDescent="0.35">
      <c r="H317" t="str">
        <f t="shared" si="10"/>
        <v>M</v>
      </c>
      <c r="I317" t="str">
        <f t="shared" si="11"/>
        <v>enero</v>
      </c>
    </row>
    <row r="318" spans="8:9" x14ac:dyDescent="0.35">
      <c r="H318" t="str">
        <f t="shared" si="10"/>
        <v>M</v>
      </c>
      <c r="I318" t="str">
        <f t="shared" si="11"/>
        <v>enero</v>
      </c>
    </row>
    <row r="319" spans="8:9" x14ac:dyDescent="0.35">
      <c r="H319" t="str">
        <f t="shared" si="10"/>
        <v>M</v>
      </c>
      <c r="I319" t="str">
        <f t="shared" si="11"/>
        <v>enero</v>
      </c>
    </row>
    <row r="320" spans="8:9" x14ac:dyDescent="0.35">
      <c r="H320" t="str">
        <f t="shared" si="10"/>
        <v>M</v>
      </c>
      <c r="I320" t="str">
        <f t="shared" si="11"/>
        <v>enero</v>
      </c>
    </row>
    <row r="321" spans="8:9" x14ac:dyDescent="0.35">
      <c r="H321" t="str">
        <f t="shared" si="10"/>
        <v>M</v>
      </c>
      <c r="I321" t="str">
        <f t="shared" si="11"/>
        <v>enero</v>
      </c>
    </row>
    <row r="322" spans="8:9" x14ac:dyDescent="0.35">
      <c r="H322" t="str">
        <f t="shared" si="10"/>
        <v>M</v>
      </c>
      <c r="I322" t="str">
        <f t="shared" si="11"/>
        <v>enero</v>
      </c>
    </row>
    <row r="323" spans="8:9" x14ac:dyDescent="0.35">
      <c r="H323" t="str">
        <f t="shared" si="10"/>
        <v>M</v>
      </c>
      <c r="I323" t="str">
        <f t="shared" si="11"/>
        <v>enero</v>
      </c>
    </row>
    <row r="324" spans="8:9" x14ac:dyDescent="0.35">
      <c r="H324" t="str">
        <f t="shared" si="10"/>
        <v>M</v>
      </c>
      <c r="I324" t="str">
        <f t="shared" si="11"/>
        <v>enero</v>
      </c>
    </row>
    <row r="325" spans="8:9" x14ac:dyDescent="0.35">
      <c r="H325" t="str">
        <f t="shared" si="10"/>
        <v>M</v>
      </c>
      <c r="I325" t="str">
        <f t="shared" si="11"/>
        <v>enero</v>
      </c>
    </row>
    <row r="326" spans="8:9" x14ac:dyDescent="0.35">
      <c r="H326" t="str">
        <f t="shared" si="10"/>
        <v>M</v>
      </c>
      <c r="I326" t="str">
        <f t="shared" si="11"/>
        <v>enero</v>
      </c>
    </row>
    <row r="327" spans="8:9" x14ac:dyDescent="0.35">
      <c r="H327" t="str">
        <f t="shared" si="10"/>
        <v>M</v>
      </c>
      <c r="I327" t="str">
        <f t="shared" si="11"/>
        <v>enero</v>
      </c>
    </row>
    <row r="328" spans="8:9" x14ac:dyDescent="0.35">
      <c r="H328" t="str">
        <f t="shared" si="10"/>
        <v>M</v>
      </c>
      <c r="I328" t="str">
        <f t="shared" si="11"/>
        <v>enero</v>
      </c>
    </row>
    <row r="329" spans="8:9" x14ac:dyDescent="0.35">
      <c r="H329" t="str">
        <f t="shared" si="10"/>
        <v>M</v>
      </c>
      <c r="I329" t="str">
        <f t="shared" si="11"/>
        <v>enero</v>
      </c>
    </row>
    <row r="330" spans="8:9" x14ac:dyDescent="0.35">
      <c r="H330" t="str">
        <f t="shared" si="10"/>
        <v>M</v>
      </c>
      <c r="I330" t="str">
        <f t="shared" si="11"/>
        <v>enero</v>
      </c>
    </row>
    <row r="331" spans="8:9" x14ac:dyDescent="0.35">
      <c r="H331" t="str">
        <f t="shared" si="10"/>
        <v>M</v>
      </c>
      <c r="I331" t="str">
        <f t="shared" si="11"/>
        <v>enero</v>
      </c>
    </row>
    <row r="332" spans="8:9" x14ac:dyDescent="0.35">
      <c r="H332" t="str">
        <f t="shared" si="10"/>
        <v>M</v>
      </c>
      <c r="I332" t="str">
        <f t="shared" si="11"/>
        <v>enero</v>
      </c>
    </row>
    <row r="333" spans="8:9" x14ac:dyDescent="0.35">
      <c r="H333" t="str">
        <f t="shared" si="10"/>
        <v>M</v>
      </c>
      <c r="I333" t="str">
        <f t="shared" si="11"/>
        <v>enero</v>
      </c>
    </row>
    <row r="334" spans="8:9" x14ac:dyDescent="0.35">
      <c r="H334" t="str">
        <f t="shared" si="10"/>
        <v>M</v>
      </c>
      <c r="I334" t="str">
        <f t="shared" si="11"/>
        <v>enero</v>
      </c>
    </row>
    <row r="335" spans="8:9" x14ac:dyDescent="0.35">
      <c r="H335" t="str">
        <f t="shared" si="10"/>
        <v>M</v>
      </c>
      <c r="I335" t="str">
        <f t="shared" si="11"/>
        <v>enero</v>
      </c>
    </row>
    <row r="336" spans="8:9" x14ac:dyDescent="0.35">
      <c r="H336" t="str">
        <f t="shared" si="10"/>
        <v>M</v>
      </c>
      <c r="I336" t="str">
        <f t="shared" si="11"/>
        <v>enero</v>
      </c>
    </row>
    <row r="337" spans="8:9" x14ac:dyDescent="0.35">
      <c r="H337" t="str">
        <f t="shared" si="10"/>
        <v>M</v>
      </c>
      <c r="I337" t="str">
        <f t="shared" si="11"/>
        <v>enero</v>
      </c>
    </row>
    <row r="338" spans="8:9" x14ac:dyDescent="0.35">
      <c r="H338" t="str">
        <f t="shared" si="10"/>
        <v>M</v>
      </c>
      <c r="I338" t="str">
        <f t="shared" si="11"/>
        <v>enero</v>
      </c>
    </row>
    <row r="339" spans="8:9" x14ac:dyDescent="0.35">
      <c r="H339" t="str">
        <f t="shared" si="10"/>
        <v>M</v>
      </c>
      <c r="I339" t="str">
        <f t="shared" si="11"/>
        <v>enero</v>
      </c>
    </row>
    <row r="340" spans="8:9" x14ac:dyDescent="0.35">
      <c r="H340" t="str">
        <f t="shared" si="10"/>
        <v>M</v>
      </c>
      <c r="I340" t="str">
        <f t="shared" si="11"/>
        <v>enero</v>
      </c>
    </row>
    <row r="341" spans="8:9" x14ac:dyDescent="0.35">
      <c r="H341" t="str">
        <f t="shared" si="10"/>
        <v>M</v>
      </c>
      <c r="I341" t="str">
        <f t="shared" si="11"/>
        <v>enero</v>
      </c>
    </row>
    <row r="342" spans="8:9" x14ac:dyDescent="0.35">
      <c r="H342" t="str">
        <f t="shared" si="10"/>
        <v>M</v>
      </c>
      <c r="I342" t="str">
        <f t="shared" si="11"/>
        <v>enero</v>
      </c>
    </row>
    <row r="343" spans="8:9" x14ac:dyDescent="0.35">
      <c r="H343" t="str">
        <f t="shared" si="10"/>
        <v>M</v>
      </c>
      <c r="I343" t="str">
        <f t="shared" si="11"/>
        <v>enero</v>
      </c>
    </row>
    <row r="344" spans="8:9" x14ac:dyDescent="0.35">
      <c r="H344" t="str">
        <f t="shared" si="10"/>
        <v>M</v>
      </c>
      <c r="I344" t="str">
        <f t="shared" si="11"/>
        <v>enero</v>
      </c>
    </row>
    <row r="345" spans="8:9" x14ac:dyDescent="0.35">
      <c r="H345" t="str">
        <f t="shared" si="10"/>
        <v>M</v>
      </c>
      <c r="I345" t="str">
        <f t="shared" si="11"/>
        <v>enero</v>
      </c>
    </row>
    <row r="346" spans="8:9" x14ac:dyDescent="0.35">
      <c r="H346" t="str">
        <f t="shared" si="10"/>
        <v>M</v>
      </c>
      <c r="I346" t="str">
        <f t="shared" si="11"/>
        <v>enero</v>
      </c>
    </row>
    <row r="347" spans="8:9" x14ac:dyDescent="0.35">
      <c r="H347" t="str">
        <f t="shared" si="10"/>
        <v>M</v>
      </c>
      <c r="I347" t="str">
        <f t="shared" si="11"/>
        <v>enero</v>
      </c>
    </row>
    <row r="348" spans="8:9" x14ac:dyDescent="0.35">
      <c r="H348" t="str">
        <f t="shared" si="10"/>
        <v>M</v>
      </c>
      <c r="I348" t="str">
        <f t="shared" si="11"/>
        <v>enero</v>
      </c>
    </row>
    <row r="349" spans="8:9" x14ac:dyDescent="0.35">
      <c r="H349" t="str">
        <f t="shared" si="10"/>
        <v>M</v>
      </c>
      <c r="I349" t="str">
        <f t="shared" si="11"/>
        <v>enero</v>
      </c>
    </row>
    <row r="350" spans="8:9" x14ac:dyDescent="0.35">
      <c r="H350" t="str">
        <f t="shared" si="10"/>
        <v>M</v>
      </c>
      <c r="I350" t="str">
        <f t="shared" si="11"/>
        <v>enero</v>
      </c>
    </row>
    <row r="351" spans="8:9" x14ac:dyDescent="0.35">
      <c r="H351" t="str">
        <f t="shared" si="10"/>
        <v>M</v>
      </c>
      <c r="I351" t="str">
        <f t="shared" si="11"/>
        <v>enero</v>
      </c>
    </row>
    <row r="352" spans="8:9" x14ac:dyDescent="0.35">
      <c r="H352" t="str">
        <f t="shared" ref="H352:H415" si="12">IF(A352="A","A",IF(A352="AC","A",IF(A352="FA","A","M")))</f>
        <v>M</v>
      </c>
      <c r="I352" t="str">
        <f t="shared" ref="I352:I415" si="13">TEXT(B352,"mmmmmmmmmmm")</f>
        <v>enero</v>
      </c>
    </row>
    <row r="353" spans="8:9" x14ac:dyDescent="0.35">
      <c r="H353" t="str">
        <f t="shared" si="12"/>
        <v>M</v>
      </c>
      <c r="I353" t="str">
        <f t="shared" si="13"/>
        <v>enero</v>
      </c>
    </row>
    <row r="354" spans="8:9" x14ac:dyDescent="0.35">
      <c r="H354" t="str">
        <f t="shared" si="12"/>
        <v>M</v>
      </c>
      <c r="I354" t="str">
        <f t="shared" si="13"/>
        <v>enero</v>
      </c>
    </row>
    <row r="355" spans="8:9" x14ac:dyDescent="0.35">
      <c r="H355" t="str">
        <f t="shared" si="12"/>
        <v>M</v>
      </c>
      <c r="I355" t="str">
        <f t="shared" si="13"/>
        <v>enero</v>
      </c>
    </row>
    <row r="356" spans="8:9" x14ac:dyDescent="0.35">
      <c r="H356" t="str">
        <f t="shared" si="12"/>
        <v>M</v>
      </c>
      <c r="I356" t="str">
        <f t="shared" si="13"/>
        <v>enero</v>
      </c>
    </row>
    <row r="357" spans="8:9" x14ac:dyDescent="0.35">
      <c r="H357" t="str">
        <f t="shared" si="12"/>
        <v>M</v>
      </c>
      <c r="I357" t="str">
        <f t="shared" si="13"/>
        <v>enero</v>
      </c>
    </row>
    <row r="358" spans="8:9" x14ac:dyDescent="0.35">
      <c r="H358" t="str">
        <f t="shared" si="12"/>
        <v>M</v>
      </c>
      <c r="I358" t="str">
        <f t="shared" si="13"/>
        <v>enero</v>
      </c>
    </row>
    <row r="359" spans="8:9" x14ac:dyDescent="0.35">
      <c r="H359" t="str">
        <f t="shared" si="12"/>
        <v>M</v>
      </c>
      <c r="I359" t="str">
        <f t="shared" si="13"/>
        <v>enero</v>
      </c>
    </row>
    <row r="360" spans="8:9" x14ac:dyDescent="0.35">
      <c r="H360" t="str">
        <f t="shared" si="12"/>
        <v>M</v>
      </c>
      <c r="I360" t="str">
        <f t="shared" si="13"/>
        <v>enero</v>
      </c>
    </row>
    <row r="361" spans="8:9" x14ac:dyDescent="0.35">
      <c r="H361" t="str">
        <f t="shared" si="12"/>
        <v>M</v>
      </c>
      <c r="I361" t="str">
        <f t="shared" si="13"/>
        <v>enero</v>
      </c>
    </row>
    <row r="362" spans="8:9" x14ac:dyDescent="0.35">
      <c r="H362" t="str">
        <f t="shared" si="12"/>
        <v>M</v>
      </c>
      <c r="I362" t="str">
        <f t="shared" si="13"/>
        <v>enero</v>
      </c>
    </row>
    <row r="363" spans="8:9" x14ac:dyDescent="0.35">
      <c r="H363" t="str">
        <f t="shared" si="12"/>
        <v>M</v>
      </c>
      <c r="I363" t="str">
        <f t="shared" si="13"/>
        <v>enero</v>
      </c>
    </row>
    <row r="364" spans="8:9" x14ac:dyDescent="0.35">
      <c r="H364" t="str">
        <f t="shared" si="12"/>
        <v>M</v>
      </c>
      <c r="I364" t="str">
        <f t="shared" si="13"/>
        <v>enero</v>
      </c>
    </row>
    <row r="365" spans="8:9" x14ac:dyDescent="0.35">
      <c r="H365" t="str">
        <f t="shared" si="12"/>
        <v>M</v>
      </c>
      <c r="I365" t="str">
        <f t="shared" si="13"/>
        <v>enero</v>
      </c>
    </row>
    <row r="366" spans="8:9" x14ac:dyDescent="0.35">
      <c r="H366" t="str">
        <f t="shared" si="12"/>
        <v>M</v>
      </c>
      <c r="I366" t="str">
        <f t="shared" si="13"/>
        <v>enero</v>
      </c>
    </row>
    <row r="367" spans="8:9" x14ac:dyDescent="0.35">
      <c r="H367" t="str">
        <f t="shared" si="12"/>
        <v>M</v>
      </c>
      <c r="I367" t="str">
        <f t="shared" si="13"/>
        <v>enero</v>
      </c>
    </row>
    <row r="368" spans="8:9" x14ac:dyDescent="0.35">
      <c r="H368" t="str">
        <f t="shared" si="12"/>
        <v>M</v>
      </c>
      <c r="I368" t="str">
        <f t="shared" si="13"/>
        <v>enero</v>
      </c>
    </row>
    <row r="369" spans="8:9" x14ac:dyDescent="0.35">
      <c r="H369" t="str">
        <f t="shared" si="12"/>
        <v>M</v>
      </c>
      <c r="I369" t="str">
        <f t="shared" si="13"/>
        <v>enero</v>
      </c>
    </row>
    <row r="370" spans="8:9" x14ac:dyDescent="0.35">
      <c r="H370" t="str">
        <f t="shared" si="12"/>
        <v>M</v>
      </c>
      <c r="I370" t="str">
        <f t="shared" si="13"/>
        <v>enero</v>
      </c>
    </row>
    <row r="371" spans="8:9" x14ac:dyDescent="0.35">
      <c r="H371" t="str">
        <f t="shared" si="12"/>
        <v>M</v>
      </c>
      <c r="I371" t="str">
        <f t="shared" si="13"/>
        <v>enero</v>
      </c>
    </row>
    <row r="372" spans="8:9" x14ac:dyDescent="0.35">
      <c r="H372" t="str">
        <f t="shared" si="12"/>
        <v>M</v>
      </c>
      <c r="I372" t="str">
        <f t="shared" si="13"/>
        <v>enero</v>
      </c>
    </row>
    <row r="373" spans="8:9" x14ac:dyDescent="0.35">
      <c r="H373" t="str">
        <f t="shared" si="12"/>
        <v>M</v>
      </c>
      <c r="I373" t="str">
        <f t="shared" si="13"/>
        <v>enero</v>
      </c>
    </row>
    <row r="374" spans="8:9" x14ac:dyDescent="0.35">
      <c r="H374" t="str">
        <f t="shared" si="12"/>
        <v>M</v>
      </c>
      <c r="I374" t="str">
        <f t="shared" si="13"/>
        <v>enero</v>
      </c>
    </row>
    <row r="375" spans="8:9" x14ac:dyDescent="0.35">
      <c r="H375" t="str">
        <f t="shared" si="12"/>
        <v>M</v>
      </c>
      <c r="I375" t="str">
        <f t="shared" si="13"/>
        <v>enero</v>
      </c>
    </row>
    <row r="376" spans="8:9" x14ac:dyDescent="0.35">
      <c r="H376" t="str">
        <f t="shared" si="12"/>
        <v>M</v>
      </c>
      <c r="I376" t="str">
        <f t="shared" si="13"/>
        <v>enero</v>
      </c>
    </row>
    <row r="377" spans="8:9" x14ac:dyDescent="0.35">
      <c r="H377" t="str">
        <f t="shared" si="12"/>
        <v>M</v>
      </c>
      <c r="I377" t="str">
        <f t="shared" si="13"/>
        <v>enero</v>
      </c>
    </row>
    <row r="378" spans="8:9" x14ac:dyDescent="0.35">
      <c r="H378" t="str">
        <f t="shared" si="12"/>
        <v>M</v>
      </c>
      <c r="I378" t="str">
        <f t="shared" si="13"/>
        <v>enero</v>
      </c>
    </row>
    <row r="379" spans="8:9" x14ac:dyDescent="0.35">
      <c r="H379" t="str">
        <f t="shared" si="12"/>
        <v>M</v>
      </c>
      <c r="I379" t="str">
        <f t="shared" si="13"/>
        <v>enero</v>
      </c>
    </row>
    <row r="380" spans="8:9" x14ac:dyDescent="0.35">
      <c r="H380" t="str">
        <f t="shared" si="12"/>
        <v>M</v>
      </c>
      <c r="I380" t="str">
        <f t="shared" si="13"/>
        <v>enero</v>
      </c>
    </row>
    <row r="381" spans="8:9" x14ac:dyDescent="0.35">
      <c r="H381" t="str">
        <f t="shared" si="12"/>
        <v>M</v>
      </c>
      <c r="I381" t="str">
        <f t="shared" si="13"/>
        <v>enero</v>
      </c>
    </row>
    <row r="382" spans="8:9" x14ac:dyDescent="0.35">
      <c r="H382" t="str">
        <f t="shared" si="12"/>
        <v>M</v>
      </c>
      <c r="I382" t="str">
        <f t="shared" si="13"/>
        <v>enero</v>
      </c>
    </row>
    <row r="383" spans="8:9" x14ac:dyDescent="0.35">
      <c r="H383" t="str">
        <f t="shared" si="12"/>
        <v>M</v>
      </c>
      <c r="I383" t="str">
        <f t="shared" si="13"/>
        <v>enero</v>
      </c>
    </row>
    <row r="384" spans="8:9" x14ac:dyDescent="0.35">
      <c r="H384" t="str">
        <f t="shared" si="12"/>
        <v>M</v>
      </c>
      <c r="I384" t="str">
        <f t="shared" si="13"/>
        <v>enero</v>
      </c>
    </row>
    <row r="385" spans="8:9" x14ac:dyDescent="0.35">
      <c r="H385" t="str">
        <f t="shared" si="12"/>
        <v>M</v>
      </c>
      <c r="I385" t="str">
        <f t="shared" si="13"/>
        <v>enero</v>
      </c>
    </row>
    <row r="386" spans="8:9" x14ac:dyDescent="0.35">
      <c r="H386" t="str">
        <f t="shared" si="12"/>
        <v>M</v>
      </c>
      <c r="I386" t="str">
        <f t="shared" si="13"/>
        <v>enero</v>
      </c>
    </row>
    <row r="387" spans="8:9" x14ac:dyDescent="0.35">
      <c r="H387" t="str">
        <f t="shared" si="12"/>
        <v>M</v>
      </c>
      <c r="I387" t="str">
        <f t="shared" si="13"/>
        <v>enero</v>
      </c>
    </row>
    <row r="388" spans="8:9" x14ac:dyDescent="0.35">
      <c r="H388" t="str">
        <f t="shared" si="12"/>
        <v>M</v>
      </c>
      <c r="I388" t="str">
        <f t="shared" si="13"/>
        <v>enero</v>
      </c>
    </row>
    <row r="389" spans="8:9" x14ac:dyDescent="0.35">
      <c r="H389" t="str">
        <f t="shared" si="12"/>
        <v>M</v>
      </c>
      <c r="I389" t="str">
        <f t="shared" si="13"/>
        <v>enero</v>
      </c>
    </row>
    <row r="390" spans="8:9" x14ac:dyDescent="0.35">
      <c r="H390" t="str">
        <f t="shared" si="12"/>
        <v>M</v>
      </c>
      <c r="I390" t="str">
        <f t="shared" si="13"/>
        <v>enero</v>
      </c>
    </row>
    <row r="391" spans="8:9" x14ac:dyDescent="0.35">
      <c r="H391" t="str">
        <f t="shared" si="12"/>
        <v>M</v>
      </c>
      <c r="I391" t="str">
        <f t="shared" si="13"/>
        <v>enero</v>
      </c>
    </row>
    <row r="392" spans="8:9" x14ac:dyDescent="0.35">
      <c r="H392" t="str">
        <f t="shared" si="12"/>
        <v>M</v>
      </c>
      <c r="I392" t="str">
        <f t="shared" si="13"/>
        <v>enero</v>
      </c>
    </row>
    <row r="393" spans="8:9" x14ac:dyDescent="0.35">
      <c r="H393" t="str">
        <f t="shared" si="12"/>
        <v>M</v>
      </c>
      <c r="I393" t="str">
        <f t="shared" si="13"/>
        <v>enero</v>
      </c>
    </row>
    <row r="394" spans="8:9" x14ac:dyDescent="0.35">
      <c r="H394" t="str">
        <f t="shared" si="12"/>
        <v>M</v>
      </c>
      <c r="I394" t="str">
        <f t="shared" si="13"/>
        <v>enero</v>
      </c>
    </row>
    <row r="395" spans="8:9" x14ac:dyDescent="0.35">
      <c r="H395" t="str">
        <f t="shared" si="12"/>
        <v>M</v>
      </c>
      <c r="I395" t="str">
        <f t="shared" si="13"/>
        <v>enero</v>
      </c>
    </row>
    <row r="396" spans="8:9" x14ac:dyDescent="0.35">
      <c r="H396" t="str">
        <f t="shared" si="12"/>
        <v>M</v>
      </c>
      <c r="I396" t="str">
        <f t="shared" si="13"/>
        <v>enero</v>
      </c>
    </row>
    <row r="397" spans="8:9" x14ac:dyDescent="0.35">
      <c r="H397" t="str">
        <f t="shared" si="12"/>
        <v>M</v>
      </c>
      <c r="I397" t="str">
        <f t="shared" si="13"/>
        <v>enero</v>
      </c>
    </row>
    <row r="398" spans="8:9" x14ac:dyDescent="0.35">
      <c r="H398" t="str">
        <f t="shared" si="12"/>
        <v>M</v>
      </c>
      <c r="I398" t="str">
        <f t="shared" si="13"/>
        <v>enero</v>
      </c>
    </row>
    <row r="399" spans="8:9" x14ac:dyDescent="0.35">
      <c r="H399" t="str">
        <f t="shared" si="12"/>
        <v>M</v>
      </c>
      <c r="I399" t="str">
        <f t="shared" si="13"/>
        <v>enero</v>
      </c>
    </row>
    <row r="400" spans="8:9" x14ac:dyDescent="0.35">
      <c r="H400" t="str">
        <f t="shared" si="12"/>
        <v>M</v>
      </c>
      <c r="I400" t="str">
        <f t="shared" si="13"/>
        <v>enero</v>
      </c>
    </row>
    <row r="401" spans="8:9" x14ac:dyDescent="0.35">
      <c r="H401" t="str">
        <f t="shared" si="12"/>
        <v>M</v>
      </c>
      <c r="I401" t="str">
        <f t="shared" si="13"/>
        <v>enero</v>
      </c>
    </row>
    <row r="402" spans="8:9" x14ac:dyDescent="0.35">
      <c r="H402" t="str">
        <f t="shared" si="12"/>
        <v>M</v>
      </c>
      <c r="I402" t="str">
        <f t="shared" si="13"/>
        <v>enero</v>
      </c>
    </row>
    <row r="403" spans="8:9" x14ac:dyDescent="0.35">
      <c r="H403" t="str">
        <f t="shared" si="12"/>
        <v>M</v>
      </c>
      <c r="I403" t="str">
        <f t="shared" si="13"/>
        <v>enero</v>
      </c>
    </row>
    <row r="404" spans="8:9" x14ac:dyDescent="0.35">
      <c r="H404" t="str">
        <f t="shared" si="12"/>
        <v>M</v>
      </c>
      <c r="I404" t="str">
        <f t="shared" si="13"/>
        <v>enero</v>
      </c>
    </row>
    <row r="405" spans="8:9" x14ac:dyDescent="0.35">
      <c r="H405" t="str">
        <f t="shared" si="12"/>
        <v>M</v>
      </c>
      <c r="I405" t="str">
        <f t="shared" si="13"/>
        <v>enero</v>
      </c>
    </row>
    <row r="406" spans="8:9" x14ac:dyDescent="0.35">
      <c r="H406" t="str">
        <f t="shared" si="12"/>
        <v>M</v>
      </c>
      <c r="I406" t="str">
        <f t="shared" si="13"/>
        <v>enero</v>
      </c>
    </row>
    <row r="407" spans="8:9" x14ac:dyDescent="0.35">
      <c r="H407" t="str">
        <f t="shared" si="12"/>
        <v>M</v>
      </c>
      <c r="I407" t="str">
        <f t="shared" si="13"/>
        <v>enero</v>
      </c>
    </row>
    <row r="408" spans="8:9" x14ac:dyDescent="0.35">
      <c r="H408" t="str">
        <f t="shared" si="12"/>
        <v>M</v>
      </c>
      <c r="I408" t="str">
        <f t="shared" si="13"/>
        <v>enero</v>
      </c>
    </row>
    <row r="409" spans="8:9" x14ac:dyDescent="0.35">
      <c r="H409" t="str">
        <f t="shared" si="12"/>
        <v>M</v>
      </c>
      <c r="I409" t="str">
        <f t="shared" si="13"/>
        <v>enero</v>
      </c>
    </row>
    <row r="410" spans="8:9" x14ac:dyDescent="0.35">
      <c r="H410" t="str">
        <f t="shared" si="12"/>
        <v>M</v>
      </c>
      <c r="I410" t="str">
        <f t="shared" si="13"/>
        <v>enero</v>
      </c>
    </row>
    <row r="411" spans="8:9" x14ac:dyDescent="0.35">
      <c r="H411" t="str">
        <f t="shared" si="12"/>
        <v>M</v>
      </c>
      <c r="I411" t="str">
        <f t="shared" si="13"/>
        <v>enero</v>
      </c>
    </row>
    <row r="412" spans="8:9" x14ac:dyDescent="0.35">
      <c r="H412" t="str">
        <f t="shared" si="12"/>
        <v>M</v>
      </c>
      <c r="I412" t="str">
        <f t="shared" si="13"/>
        <v>enero</v>
      </c>
    </row>
    <row r="413" spans="8:9" x14ac:dyDescent="0.35">
      <c r="H413" t="str">
        <f t="shared" si="12"/>
        <v>M</v>
      </c>
      <c r="I413" t="str">
        <f t="shared" si="13"/>
        <v>enero</v>
      </c>
    </row>
    <row r="414" spans="8:9" x14ac:dyDescent="0.35">
      <c r="H414" t="str">
        <f t="shared" si="12"/>
        <v>M</v>
      </c>
      <c r="I414" t="str">
        <f t="shared" si="13"/>
        <v>enero</v>
      </c>
    </row>
    <row r="415" spans="8:9" x14ac:dyDescent="0.35">
      <c r="H415" t="str">
        <f t="shared" si="12"/>
        <v>M</v>
      </c>
      <c r="I415" t="str">
        <f t="shared" si="13"/>
        <v>enero</v>
      </c>
    </row>
    <row r="416" spans="8:9" x14ac:dyDescent="0.35">
      <c r="H416" t="str">
        <f t="shared" ref="H416:H479" si="14">IF(A416="A","A",IF(A416="AC","A",IF(A416="FA","A","M")))</f>
        <v>M</v>
      </c>
      <c r="I416" t="str">
        <f t="shared" ref="I416:I479" si="15">TEXT(B416,"mmmmmmmmmmm")</f>
        <v>enero</v>
      </c>
    </row>
    <row r="417" spans="8:9" x14ac:dyDescent="0.35">
      <c r="H417" t="str">
        <f t="shared" si="14"/>
        <v>M</v>
      </c>
      <c r="I417" t="str">
        <f t="shared" si="15"/>
        <v>enero</v>
      </c>
    </row>
    <row r="418" spans="8:9" x14ac:dyDescent="0.35">
      <c r="H418" t="str">
        <f t="shared" si="14"/>
        <v>M</v>
      </c>
      <c r="I418" t="str">
        <f t="shared" si="15"/>
        <v>enero</v>
      </c>
    </row>
    <row r="419" spans="8:9" x14ac:dyDescent="0.35">
      <c r="H419" t="str">
        <f t="shared" si="14"/>
        <v>M</v>
      </c>
      <c r="I419" t="str">
        <f t="shared" si="15"/>
        <v>enero</v>
      </c>
    </row>
    <row r="420" spans="8:9" x14ac:dyDescent="0.35">
      <c r="H420" t="str">
        <f t="shared" si="14"/>
        <v>M</v>
      </c>
      <c r="I420" t="str">
        <f t="shared" si="15"/>
        <v>enero</v>
      </c>
    </row>
    <row r="421" spans="8:9" x14ac:dyDescent="0.35">
      <c r="H421" t="str">
        <f t="shared" si="14"/>
        <v>M</v>
      </c>
      <c r="I421" t="str">
        <f t="shared" si="15"/>
        <v>enero</v>
      </c>
    </row>
    <row r="422" spans="8:9" x14ac:dyDescent="0.35">
      <c r="H422" t="str">
        <f t="shared" si="14"/>
        <v>M</v>
      </c>
      <c r="I422" t="str">
        <f t="shared" si="15"/>
        <v>enero</v>
      </c>
    </row>
    <row r="423" spans="8:9" x14ac:dyDescent="0.35">
      <c r="H423" t="str">
        <f t="shared" si="14"/>
        <v>M</v>
      </c>
      <c r="I423" t="str">
        <f t="shared" si="15"/>
        <v>enero</v>
      </c>
    </row>
    <row r="424" spans="8:9" x14ac:dyDescent="0.35">
      <c r="H424" t="str">
        <f t="shared" si="14"/>
        <v>M</v>
      </c>
      <c r="I424" t="str">
        <f t="shared" si="15"/>
        <v>enero</v>
      </c>
    </row>
    <row r="425" spans="8:9" x14ac:dyDescent="0.35">
      <c r="H425" t="str">
        <f t="shared" si="14"/>
        <v>M</v>
      </c>
      <c r="I425" t="str">
        <f t="shared" si="15"/>
        <v>enero</v>
      </c>
    </row>
    <row r="426" spans="8:9" x14ac:dyDescent="0.35">
      <c r="H426" t="str">
        <f t="shared" si="14"/>
        <v>M</v>
      </c>
      <c r="I426" t="str">
        <f t="shared" si="15"/>
        <v>enero</v>
      </c>
    </row>
    <row r="427" spans="8:9" x14ac:dyDescent="0.35">
      <c r="H427" t="str">
        <f t="shared" si="14"/>
        <v>M</v>
      </c>
      <c r="I427" t="str">
        <f t="shared" si="15"/>
        <v>enero</v>
      </c>
    </row>
    <row r="428" spans="8:9" x14ac:dyDescent="0.35">
      <c r="H428" t="str">
        <f t="shared" si="14"/>
        <v>M</v>
      </c>
      <c r="I428" t="str">
        <f t="shared" si="15"/>
        <v>enero</v>
      </c>
    </row>
    <row r="429" spans="8:9" x14ac:dyDescent="0.35">
      <c r="H429" t="str">
        <f t="shared" si="14"/>
        <v>M</v>
      </c>
      <c r="I429" t="str">
        <f t="shared" si="15"/>
        <v>enero</v>
      </c>
    </row>
    <row r="430" spans="8:9" x14ac:dyDescent="0.35">
      <c r="H430" t="str">
        <f t="shared" si="14"/>
        <v>M</v>
      </c>
      <c r="I430" t="str">
        <f t="shared" si="15"/>
        <v>enero</v>
      </c>
    </row>
    <row r="431" spans="8:9" x14ac:dyDescent="0.35">
      <c r="H431" t="str">
        <f t="shared" si="14"/>
        <v>M</v>
      </c>
      <c r="I431" t="str">
        <f t="shared" si="15"/>
        <v>enero</v>
      </c>
    </row>
    <row r="432" spans="8:9" x14ac:dyDescent="0.35">
      <c r="H432" t="str">
        <f t="shared" si="14"/>
        <v>M</v>
      </c>
      <c r="I432" t="str">
        <f t="shared" si="15"/>
        <v>enero</v>
      </c>
    </row>
    <row r="433" spans="8:9" x14ac:dyDescent="0.35">
      <c r="H433" t="str">
        <f t="shared" si="14"/>
        <v>M</v>
      </c>
      <c r="I433" t="str">
        <f t="shared" si="15"/>
        <v>enero</v>
      </c>
    </row>
    <row r="434" spans="8:9" x14ac:dyDescent="0.35">
      <c r="H434" t="str">
        <f t="shared" si="14"/>
        <v>M</v>
      </c>
      <c r="I434" t="str">
        <f t="shared" si="15"/>
        <v>enero</v>
      </c>
    </row>
    <row r="435" spans="8:9" x14ac:dyDescent="0.35">
      <c r="H435" t="str">
        <f t="shared" si="14"/>
        <v>M</v>
      </c>
      <c r="I435" t="str">
        <f t="shared" si="15"/>
        <v>enero</v>
      </c>
    </row>
    <row r="436" spans="8:9" x14ac:dyDescent="0.35">
      <c r="H436" t="str">
        <f t="shared" si="14"/>
        <v>M</v>
      </c>
      <c r="I436" t="str">
        <f t="shared" si="15"/>
        <v>enero</v>
      </c>
    </row>
    <row r="437" spans="8:9" x14ac:dyDescent="0.35">
      <c r="H437" t="str">
        <f t="shared" si="14"/>
        <v>M</v>
      </c>
      <c r="I437" t="str">
        <f t="shared" si="15"/>
        <v>enero</v>
      </c>
    </row>
    <row r="438" spans="8:9" x14ac:dyDescent="0.35">
      <c r="H438" t="str">
        <f t="shared" si="14"/>
        <v>M</v>
      </c>
      <c r="I438" t="str">
        <f t="shared" si="15"/>
        <v>enero</v>
      </c>
    </row>
    <row r="439" spans="8:9" x14ac:dyDescent="0.35">
      <c r="H439" t="str">
        <f t="shared" si="14"/>
        <v>M</v>
      </c>
      <c r="I439" t="str">
        <f t="shared" si="15"/>
        <v>enero</v>
      </c>
    </row>
    <row r="440" spans="8:9" x14ac:dyDescent="0.35">
      <c r="H440" t="str">
        <f t="shared" si="14"/>
        <v>M</v>
      </c>
      <c r="I440" t="str">
        <f t="shared" si="15"/>
        <v>enero</v>
      </c>
    </row>
    <row r="441" spans="8:9" x14ac:dyDescent="0.35">
      <c r="H441" t="str">
        <f t="shared" si="14"/>
        <v>M</v>
      </c>
      <c r="I441" t="str">
        <f t="shared" si="15"/>
        <v>enero</v>
      </c>
    </row>
    <row r="442" spans="8:9" x14ac:dyDescent="0.35">
      <c r="H442" t="str">
        <f t="shared" si="14"/>
        <v>M</v>
      </c>
      <c r="I442" t="str">
        <f t="shared" si="15"/>
        <v>enero</v>
      </c>
    </row>
    <row r="443" spans="8:9" x14ac:dyDescent="0.35">
      <c r="H443" t="str">
        <f t="shared" si="14"/>
        <v>M</v>
      </c>
      <c r="I443" t="str">
        <f t="shared" si="15"/>
        <v>enero</v>
      </c>
    </row>
    <row r="444" spans="8:9" x14ac:dyDescent="0.35">
      <c r="H444" t="str">
        <f t="shared" si="14"/>
        <v>M</v>
      </c>
      <c r="I444" t="str">
        <f t="shared" si="15"/>
        <v>enero</v>
      </c>
    </row>
    <row r="445" spans="8:9" x14ac:dyDescent="0.35">
      <c r="H445" t="str">
        <f t="shared" si="14"/>
        <v>M</v>
      </c>
      <c r="I445" t="str">
        <f t="shared" si="15"/>
        <v>enero</v>
      </c>
    </row>
    <row r="446" spans="8:9" x14ac:dyDescent="0.35">
      <c r="H446" t="str">
        <f t="shared" si="14"/>
        <v>M</v>
      </c>
      <c r="I446" t="str">
        <f t="shared" si="15"/>
        <v>enero</v>
      </c>
    </row>
    <row r="447" spans="8:9" x14ac:dyDescent="0.35">
      <c r="H447" t="str">
        <f t="shared" si="14"/>
        <v>M</v>
      </c>
      <c r="I447" t="str">
        <f t="shared" si="15"/>
        <v>enero</v>
      </c>
    </row>
    <row r="448" spans="8:9" x14ac:dyDescent="0.35">
      <c r="H448" t="str">
        <f t="shared" si="14"/>
        <v>M</v>
      </c>
      <c r="I448" t="str">
        <f t="shared" si="15"/>
        <v>enero</v>
      </c>
    </row>
    <row r="449" spans="8:9" x14ac:dyDescent="0.35">
      <c r="H449" t="str">
        <f t="shared" si="14"/>
        <v>M</v>
      </c>
      <c r="I449" t="str">
        <f t="shared" si="15"/>
        <v>enero</v>
      </c>
    </row>
    <row r="450" spans="8:9" x14ac:dyDescent="0.35">
      <c r="H450" t="str">
        <f t="shared" si="14"/>
        <v>M</v>
      </c>
      <c r="I450" t="str">
        <f t="shared" si="15"/>
        <v>enero</v>
      </c>
    </row>
    <row r="451" spans="8:9" x14ac:dyDescent="0.35">
      <c r="H451" t="str">
        <f t="shared" si="14"/>
        <v>M</v>
      </c>
      <c r="I451" t="str">
        <f t="shared" si="15"/>
        <v>enero</v>
      </c>
    </row>
    <row r="452" spans="8:9" x14ac:dyDescent="0.35">
      <c r="H452" t="str">
        <f t="shared" si="14"/>
        <v>M</v>
      </c>
      <c r="I452" t="str">
        <f t="shared" si="15"/>
        <v>enero</v>
      </c>
    </row>
    <row r="453" spans="8:9" x14ac:dyDescent="0.35">
      <c r="H453" t="str">
        <f t="shared" si="14"/>
        <v>M</v>
      </c>
      <c r="I453" t="str">
        <f t="shared" si="15"/>
        <v>enero</v>
      </c>
    </row>
    <row r="454" spans="8:9" x14ac:dyDescent="0.35">
      <c r="H454" t="str">
        <f t="shared" si="14"/>
        <v>M</v>
      </c>
      <c r="I454" t="str">
        <f t="shared" si="15"/>
        <v>enero</v>
      </c>
    </row>
    <row r="455" spans="8:9" x14ac:dyDescent="0.35">
      <c r="H455" t="str">
        <f t="shared" si="14"/>
        <v>M</v>
      </c>
      <c r="I455" t="str">
        <f t="shared" si="15"/>
        <v>enero</v>
      </c>
    </row>
    <row r="456" spans="8:9" x14ac:dyDescent="0.35">
      <c r="H456" t="str">
        <f t="shared" si="14"/>
        <v>M</v>
      </c>
      <c r="I456" t="str">
        <f t="shared" si="15"/>
        <v>enero</v>
      </c>
    </row>
    <row r="457" spans="8:9" x14ac:dyDescent="0.35">
      <c r="H457" t="str">
        <f t="shared" si="14"/>
        <v>M</v>
      </c>
      <c r="I457" t="str">
        <f t="shared" si="15"/>
        <v>enero</v>
      </c>
    </row>
    <row r="458" spans="8:9" x14ac:dyDescent="0.35">
      <c r="H458" t="str">
        <f t="shared" si="14"/>
        <v>M</v>
      </c>
      <c r="I458" t="str">
        <f t="shared" si="15"/>
        <v>enero</v>
      </c>
    </row>
    <row r="459" spans="8:9" x14ac:dyDescent="0.35">
      <c r="H459" t="str">
        <f t="shared" si="14"/>
        <v>M</v>
      </c>
      <c r="I459" t="str">
        <f t="shared" si="15"/>
        <v>enero</v>
      </c>
    </row>
    <row r="460" spans="8:9" x14ac:dyDescent="0.35">
      <c r="H460" t="str">
        <f t="shared" si="14"/>
        <v>M</v>
      </c>
      <c r="I460" t="str">
        <f t="shared" si="15"/>
        <v>enero</v>
      </c>
    </row>
    <row r="461" spans="8:9" x14ac:dyDescent="0.35">
      <c r="H461" t="str">
        <f t="shared" si="14"/>
        <v>M</v>
      </c>
      <c r="I461" t="str">
        <f t="shared" si="15"/>
        <v>enero</v>
      </c>
    </row>
    <row r="462" spans="8:9" x14ac:dyDescent="0.35">
      <c r="H462" t="str">
        <f t="shared" si="14"/>
        <v>M</v>
      </c>
      <c r="I462" t="str">
        <f t="shared" si="15"/>
        <v>enero</v>
      </c>
    </row>
    <row r="463" spans="8:9" x14ac:dyDescent="0.35">
      <c r="H463" t="str">
        <f t="shared" si="14"/>
        <v>M</v>
      </c>
      <c r="I463" t="str">
        <f t="shared" si="15"/>
        <v>enero</v>
      </c>
    </row>
    <row r="464" spans="8:9" x14ac:dyDescent="0.35">
      <c r="H464" t="str">
        <f t="shared" si="14"/>
        <v>M</v>
      </c>
      <c r="I464" t="str">
        <f t="shared" si="15"/>
        <v>enero</v>
      </c>
    </row>
    <row r="465" spans="8:9" x14ac:dyDescent="0.35">
      <c r="H465" t="str">
        <f t="shared" si="14"/>
        <v>M</v>
      </c>
      <c r="I465" t="str">
        <f t="shared" si="15"/>
        <v>enero</v>
      </c>
    </row>
    <row r="466" spans="8:9" x14ac:dyDescent="0.35">
      <c r="H466" t="str">
        <f t="shared" si="14"/>
        <v>M</v>
      </c>
      <c r="I466" t="str">
        <f t="shared" si="15"/>
        <v>enero</v>
      </c>
    </row>
    <row r="467" spans="8:9" x14ac:dyDescent="0.35">
      <c r="H467" t="str">
        <f t="shared" si="14"/>
        <v>M</v>
      </c>
      <c r="I467" t="str">
        <f t="shared" si="15"/>
        <v>enero</v>
      </c>
    </row>
    <row r="468" spans="8:9" x14ac:dyDescent="0.35">
      <c r="H468" t="str">
        <f t="shared" si="14"/>
        <v>M</v>
      </c>
      <c r="I468" t="str">
        <f t="shared" si="15"/>
        <v>enero</v>
      </c>
    </row>
    <row r="469" spans="8:9" x14ac:dyDescent="0.35">
      <c r="H469" t="str">
        <f t="shared" si="14"/>
        <v>M</v>
      </c>
      <c r="I469" t="str">
        <f t="shared" si="15"/>
        <v>enero</v>
      </c>
    </row>
    <row r="470" spans="8:9" x14ac:dyDescent="0.35">
      <c r="H470" t="str">
        <f t="shared" si="14"/>
        <v>M</v>
      </c>
      <c r="I470" t="str">
        <f t="shared" si="15"/>
        <v>enero</v>
      </c>
    </row>
    <row r="471" spans="8:9" x14ac:dyDescent="0.35">
      <c r="H471" t="str">
        <f t="shared" si="14"/>
        <v>M</v>
      </c>
      <c r="I471" t="str">
        <f t="shared" si="15"/>
        <v>enero</v>
      </c>
    </row>
    <row r="472" spans="8:9" x14ac:dyDescent="0.35">
      <c r="H472" t="str">
        <f t="shared" si="14"/>
        <v>M</v>
      </c>
      <c r="I472" t="str">
        <f t="shared" si="15"/>
        <v>enero</v>
      </c>
    </row>
    <row r="473" spans="8:9" x14ac:dyDescent="0.35">
      <c r="H473" t="str">
        <f t="shared" si="14"/>
        <v>M</v>
      </c>
      <c r="I473" t="str">
        <f t="shared" si="15"/>
        <v>enero</v>
      </c>
    </row>
    <row r="474" spans="8:9" x14ac:dyDescent="0.35">
      <c r="H474" t="str">
        <f t="shared" si="14"/>
        <v>M</v>
      </c>
      <c r="I474" t="str">
        <f t="shared" si="15"/>
        <v>enero</v>
      </c>
    </row>
    <row r="475" spans="8:9" x14ac:dyDescent="0.35">
      <c r="H475" t="str">
        <f t="shared" si="14"/>
        <v>M</v>
      </c>
      <c r="I475" t="str">
        <f t="shared" si="15"/>
        <v>enero</v>
      </c>
    </row>
    <row r="476" spans="8:9" x14ac:dyDescent="0.35">
      <c r="H476" t="str">
        <f t="shared" si="14"/>
        <v>M</v>
      </c>
      <c r="I476" t="str">
        <f t="shared" si="15"/>
        <v>enero</v>
      </c>
    </row>
    <row r="477" spans="8:9" x14ac:dyDescent="0.35">
      <c r="H477" t="str">
        <f t="shared" si="14"/>
        <v>M</v>
      </c>
      <c r="I477" t="str">
        <f t="shared" si="15"/>
        <v>enero</v>
      </c>
    </row>
    <row r="478" spans="8:9" x14ac:dyDescent="0.35">
      <c r="H478" t="str">
        <f t="shared" si="14"/>
        <v>M</v>
      </c>
      <c r="I478" t="str">
        <f t="shared" si="15"/>
        <v>enero</v>
      </c>
    </row>
    <row r="479" spans="8:9" x14ac:dyDescent="0.35">
      <c r="H479" t="str">
        <f t="shared" si="14"/>
        <v>M</v>
      </c>
      <c r="I479" t="str">
        <f t="shared" si="15"/>
        <v>enero</v>
      </c>
    </row>
    <row r="480" spans="8:9" x14ac:dyDescent="0.35">
      <c r="H480" t="str">
        <f t="shared" ref="H480:H543" si="16">IF(A480="A","A",IF(A480="AC","A",IF(A480="FA","A","M")))</f>
        <v>M</v>
      </c>
      <c r="I480" t="str">
        <f t="shared" ref="I480:I543" si="17">TEXT(B480,"mmmmmmmmmmm")</f>
        <v>enero</v>
      </c>
    </row>
    <row r="481" spans="8:9" x14ac:dyDescent="0.35">
      <c r="H481" t="str">
        <f t="shared" si="16"/>
        <v>M</v>
      </c>
      <c r="I481" t="str">
        <f t="shared" si="17"/>
        <v>enero</v>
      </c>
    </row>
    <row r="482" spans="8:9" x14ac:dyDescent="0.35">
      <c r="H482" t="str">
        <f t="shared" si="16"/>
        <v>M</v>
      </c>
      <c r="I482" t="str">
        <f t="shared" si="17"/>
        <v>enero</v>
      </c>
    </row>
    <row r="483" spans="8:9" x14ac:dyDescent="0.35">
      <c r="H483" t="str">
        <f t="shared" si="16"/>
        <v>M</v>
      </c>
      <c r="I483" t="str">
        <f t="shared" si="17"/>
        <v>enero</v>
      </c>
    </row>
    <row r="484" spans="8:9" x14ac:dyDescent="0.35">
      <c r="H484" t="str">
        <f t="shared" si="16"/>
        <v>M</v>
      </c>
      <c r="I484" t="str">
        <f t="shared" si="17"/>
        <v>enero</v>
      </c>
    </row>
    <row r="485" spans="8:9" x14ac:dyDescent="0.35">
      <c r="H485" t="str">
        <f t="shared" si="16"/>
        <v>M</v>
      </c>
      <c r="I485" t="str">
        <f t="shared" si="17"/>
        <v>enero</v>
      </c>
    </row>
    <row r="486" spans="8:9" x14ac:dyDescent="0.35">
      <c r="H486" t="str">
        <f t="shared" si="16"/>
        <v>M</v>
      </c>
      <c r="I486" t="str">
        <f t="shared" si="17"/>
        <v>enero</v>
      </c>
    </row>
    <row r="487" spans="8:9" x14ac:dyDescent="0.35">
      <c r="H487" t="str">
        <f t="shared" si="16"/>
        <v>M</v>
      </c>
      <c r="I487" t="str">
        <f t="shared" si="17"/>
        <v>enero</v>
      </c>
    </row>
    <row r="488" spans="8:9" x14ac:dyDescent="0.35">
      <c r="H488" t="str">
        <f t="shared" si="16"/>
        <v>M</v>
      </c>
      <c r="I488" t="str">
        <f t="shared" si="17"/>
        <v>enero</v>
      </c>
    </row>
    <row r="489" spans="8:9" x14ac:dyDescent="0.35">
      <c r="H489" t="str">
        <f t="shared" si="16"/>
        <v>M</v>
      </c>
      <c r="I489" t="str">
        <f t="shared" si="17"/>
        <v>enero</v>
      </c>
    </row>
    <row r="490" spans="8:9" x14ac:dyDescent="0.35">
      <c r="H490" t="str">
        <f t="shared" si="16"/>
        <v>M</v>
      </c>
      <c r="I490" t="str">
        <f t="shared" si="17"/>
        <v>enero</v>
      </c>
    </row>
    <row r="491" spans="8:9" x14ac:dyDescent="0.35">
      <c r="H491" t="str">
        <f t="shared" si="16"/>
        <v>M</v>
      </c>
      <c r="I491" t="str">
        <f t="shared" si="17"/>
        <v>enero</v>
      </c>
    </row>
    <row r="492" spans="8:9" x14ac:dyDescent="0.35">
      <c r="H492" t="str">
        <f t="shared" si="16"/>
        <v>M</v>
      </c>
      <c r="I492" t="str">
        <f t="shared" si="17"/>
        <v>enero</v>
      </c>
    </row>
    <row r="493" spans="8:9" x14ac:dyDescent="0.35">
      <c r="H493" t="str">
        <f t="shared" si="16"/>
        <v>M</v>
      </c>
      <c r="I493" t="str">
        <f t="shared" si="17"/>
        <v>enero</v>
      </c>
    </row>
    <row r="494" spans="8:9" x14ac:dyDescent="0.35">
      <c r="H494" t="str">
        <f t="shared" si="16"/>
        <v>M</v>
      </c>
      <c r="I494" t="str">
        <f t="shared" si="17"/>
        <v>enero</v>
      </c>
    </row>
    <row r="495" spans="8:9" x14ac:dyDescent="0.35">
      <c r="H495" t="str">
        <f t="shared" si="16"/>
        <v>M</v>
      </c>
      <c r="I495" t="str">
        <f t="shared" si="17"/>
        <v>enero</v>
      </c>
    </row>
    <row r="496" spans="8:9" x14ac:dyDescent="0.35">
      <c r="H496" t="str">
        <f t="shared" si="16"/>
        <v>M</v>
      </c>
      <c r="I496" t="str">
        <f t="shared" si="17"/>
        <v>enero</v>
      </c>
    </row>
    <row r="497" spans="8:9" x14ac:dyDescent="0.35">
      <c r="H497" t="str">
        <f t="shared" si="16"/>
        <v>M</v>
      </c>
      <c r="I497" t="str">
        <f t="shared" si="17"/>
        <v>enero</v>
      </c>
    </row>
    <row r="498" spans="8:9" x14ac:dyDescent="0.35">
      <c r="H498" t="str">
        <f t="shared" si="16"/>
        <v>M</v>
      </c>
      <c r="I498" t="str">
        <f t="shared" si="17"/>
        <v>enero</v>
      </c>
    </row>
    <row r="499" spans="8:9" x14ac:dyDescent="0.35">
      <c r="H499" t="str">
        <f t="shared" si="16"/>
        <v>M</v>
      </c>
      <c r="I499" t="str">
        <f t="shared" si="17"/>
        <v>enero</v>
      </c>
    </row>
    <row r="500" spans="8:9" x14ac:dyDescent="0.35">
      <c r="H500" t="str">
        <f t="shared" si="16"/>
        <v>M</v>
      </c>
      <c r="I500" t="str">
        <f t="shared" si="17"/>
        <v>enero</v>
      </c>
    </row>
    <row r="501" spans="8:9" x14ac:dyDescent="0.35">
      <c r="H501" t="str">
        <f t="shared" si="16"/>
        <v>M</v>
      </c>
      <c r="I501" t="str">
        <f t="shared" si="17"/>
        <v>enero</v>
      </c>
    </row>
    <row r="502" spans="8:9" x14ac:dyDescent="0.35">
      <c r="H502" t="str">
        <f t="shared" si="16"/>
        <v>M</v>
      </c>
      <c r="I502" t="str">
        <f t="shared" si="17"/>
        <v>enero</v>
      </c>
    </row>
    <row r="503" spans="8:9" x14ac:dyDescent="0.35">
      <c r="H503" t="str">
        <f t="shared" si="16"/>
        <v>M</v>
      </c>
      <c r="I503" t="str">
        <f t="shared" si="17"/>
        <v>enero</v>
      </c>
    </row>
    <row r="504" spans="8:9" x14ac:dyDescent="0.35">
      <c r="H504" t="str">
        <f t="shared" si="16"/>
        <v>M</v>
      </c>
      <c r="I504" t="str">
        <f t="shared" si="17"/>
        <v>enero</v>
      </c>
    </row>
    <row r="505" spans="8:9" x14ac:dyDescent="0.35">
      <c r="H505" t="str">
        <f t="shared" si="16"/>
        <v>M</v>
      </c>
      <c r="I505" t="str">
        <f t="shared" si="17"/>
        <v>enero</v>
      </c>
    </row>
    <row r="506" spans="8:9" x14ac:dyDescent="0.35">
      <c r="H506" t="str">
        <f t="shared" si="16"/>
        <v>M</v>
      </c>
      <c r="I506" t="str">
        <f t="shared" si="17"/>
        <v>enero</v>
      </c>
    </row>
    <row r="507" spans="8:9" x14ac:dyDescent="0.35">
      <c r="H507" t="str">
        <f t="shared" si="16"/>
        <v>M</v>
      </c>
      <c r="I507" t="str">
        <f t="shared" si="17"/>
        <v>enero</v>
      </c>
    </row>
    <row r="508" spans="8:9" x14ac:dyDescent="0.35">
      <c r="H508" t="str">
        <f t="shared" si="16"/>
        <v>M</v>
      </c>
      <c r="I508" t="str">
        <f t="shared" si="17"/>
        <v>enero</v>
      </c>
    </row>
    <row r="509" spans="8:9" x14ac:dyDescent="0.35">
      <c r="H509" t="str">
        <f t="shared" si="16"/>
        <v>M</v>
      </c>
      <c r="I509" t="str">
        <f t="shared" si="17"/>
        <v>enero</v>
      </c>
    </row>
    <row r="510" spans="8:9" x14ac:dyDescent="0.35">
      <c r="H510" t="str">
        <f t="shared" si="16"/>
        <v>M</v>
      </c>
      <c r="I510" t="str">
        <f t="shared" si="17"/>
        <v>enero</v>
      </c>
    </row>
    <row r="511" spans="8:9" x14ac:dyDescent="0.35">
      <c r="H511" t="str">
        <f t="shared" si="16"/>
        <v>M</v>
      </c>
      <c r="I511" t="str">
        <f t="shared" si="17"/>
        <v>enero</v>
      </c>
    </row>
    <row r="512" spans="8:9" x14ac:dyDescent="0.35">
      <c r="H512" t="str">
        <f t="shared" si="16"/>
        <v>M</v>
      </c>
      <c r="I512" t="str">
        <f t="shared" si="17"/>
        <v>enero</v>
      </c>
    </row>
    <row r="513" spans="8:9" x14ac:dyDescent="0.35">
      <c r="H513" t="str">
        <f t="shared" si="16"/>
        <v>M</v>
      </c>
      <c r="I513" t="str">
        <f t="shared" si="17"/>
        <v>enero</v>
      </c>
    </row>
    <row r="514" spans="8:9" x14ac:dyDescent="0.35">
      <c r="H514" t="str">
        <f t="shared" si="16"/>
        <v>M</v>
      </c>
      <c r="I514" t="str">
        <f t="shared" si="17"/>
        <v>enero</v>
      </c>
    </row>
    <row r="515" spans="8:9" x14ac:dyDescent="0.35">
      <c r="H515" t="str">
        <f t="shared" si="16"/>
        <v>M</v>
      </c>
      <c r="I515" t="str">
        <f t="shared" si="17"/>
        <v>enero</v>
      </c>
    </row>
    <row r="516" spans="8:9" x14ac:dyDescent="0.35">
      <c r="H516" t="str">
        <f t="shared" si="16"/>
        <v>M</v>
      </c>
      <c r="I516" t="str">
        <f t="shared" si="17"/>
        <v>enero</v>
      </c>
    </row>
    <row r="517" spans="8:9" x14ac:dyDescent="0.35">
      <c r="H517" t="str">
        <f t="shared" si="16"/>
        <v>M</v>
      </c>
      <c r="I517" t="str">
        <f t="shared" si="17"/>
        <v>enero</v>
      </c>
    </row>
    <row r="518" spans="8:9" x14ac:dyDescent="0.35">
      <c r="H518" t="str">
        <f t="shared" si="16"/>
        <v>M</v>
      </c>
      <c r="I518" t="str">
        <f t="shared" si="17"/>
        <v>enero</v>
      </c>
    </row>
    <row r="519" spans="8:9" x14ac:dyDescent="0.35">
      <c r="H519" t="str">
        <f t="shared" si="16"/>
        <v>M</v>
      </c>
      <c r="I519" t="str">
        <f t="shared" si="17"/>
        <v>enero</v>
      </c>
    </row>
    <row r="520" spans="8:9" x14ac:dyDescent="0.35">
      <c r="H520" t="str">
        <f t="shared" si="16"/>
        <v>M</v>
      </c>
      <c r="I520" t="str">
        <f t="shared" si="17"/>
        <v>enero</v>
      </c>
    </row>
    <row r="521" spans="8:9" x14ac:dyDescent="0.35">
      <c r="H521" t="str">
        <f t="shared" si="16"/>
        <v>M</v>
      </c>
      <c r="I521" t="str">
        <f t="shared" si="17"/>
        <v>enero</v>
      </c>
    </row>
    <row r="522" spans="8:9" x14ac:dyDescent="0.35">
      <c r="H522" t="str">
        <f t="shared" si="16"/>
        <v>M</v>
      </c>
      <c r="I522" t="str">
        <f t="shared" si="17"/>
        <v>enero</v>
      </c>
    </row>
    <row r="523" spans="8:9" x14ac:dyDescent="0.35">
      <c r="H523" t="str">
        <f t="shared" si="16"/>
        <v>M</v>
      </c>
      <c r="I523" t="str">
        <f t="shared" si="17"/>
        <v>enero</v>
      </c>
    </row>
    <row r="524" spans="8:9" x14ac:dyDescent="0.35">
      <c r="H524" t="str">
        <f t="shared" si="16"/>
        <v>M</v>
      </c>
      <c r="I524" t="str">
        <f t="shared" si="17"/>
        <v>enero</v>
      </c>
    </row>
    <row r="525" spans="8:9" x14ac:dyDescent="0.35">
      <c r="H525" t="str">
        <f t="shared" si="16"/>
        <v>M</v>
      </c>
      <c r="I525" t="str">
        <f t="shared" si="17"/>
        <v>enero</v>
      </c>
    </row>
    <row r="526" spans="8:9" x14ac:dyDescent="0.35">
      <c r="H526" t="str">
        <f t="shared" si="16"/>
        <v>M</v>
      </c>
      <c r="I526" t="str">
        <f t="shared" si="17"/>
        <v>enero</v>
      </c>
    </row>
    <row r="527" spans="8:9" x14ac:dyDescent="0.35">
      <c r="H527" t="str">
        <f t="shared" si="16"/>
        <v>M</v>
      </c>
      <c r="I527" t="str">
        <f t="shared" si="17"/>
        <v>enero</v>
      </c>
    </row>
    <row r="528" spans="8:9" x14ac:dyDescent="0.35">
      <c r="H528" t="str">
        <f t="shared" si="16"/>
        <v>M</v>
      </c>
      <c r="I528" t="str">
        <f t="shared" si="17"/>
        <v>enero</v>
      </c>
    </row>
    <row r="529" spans="8:9" x14ac:dyDescent="0.35">
      <c r="H529" t="str">
        <f t="shared" si="16"/>
        <v>M</v>
      </c>
      <c r="I529" t="str">
        <f t="shared" si="17"/>
        <v>enero</v>
      </c>
    </row>
    <row r="530" spans="8:9" x14ac:dyDescent="0.35">
      <c r="H530" t="str">
        <f t="shared" si="16"/>
        <v>M</v>
      </c>
      <c r="I530" t="str">
        <f t="shared" si="17"/>
        <v>enero</v>
      </c>
    </row>
    <row r="531" spans="8:9" x14ac:dyDescent="0.35">
      <c r="H531" t="str">
        <f t="shared" si="16"/>
        <v>M</v>
      </c>
      <c r="I531" t="str">
        <f t="shared" si="17"/>
        <v>enero</v>
      </c>
    </row>
    <row r="532" spans="8:9" x14ac:dyDescent="0.35">
      <c r="H532" t="str">
        <f t="shared" si="16"/>
        <v>M</v>
      </c>
      <c r="I532" t="str">
        <f t="shared" si="17"/>
        <v>enero</v>
      </c>
    </row>
    <row r="533" spans="8:9" x14ac:dyDescent="0.35">
      <c r="H533" t="str">
        <f t="shared" si="16"/>
        <v>M</v>
      </c>
      <c r="I533" t="str">
        <f t="shared" si="17"/>
        <v>enero</v>
      </c>
    </row>
    <row r="534" spans="8:9" x14ac:dyDescent="0.35">
      <c r="H534" t="str">
        <f t="shared" si="16"/>
        <v>M</v>
      </c>
      <c r="I534" t="str">
        <f t="shared" si="17"/>
        <v>enero</v>
      </c>
    </row>
    <row r="535" spans="8:9" x14ac:dyDescent="0.35">
      <c r="H535" t="str">
        <f t="shared" si="16"/>
        <v>M</v>
      </c>
      <c r="I535" t="str">
        <f t="shared" si="17"/>
        <v>enero</v>
      </c>
    </row>
    <row r="536" spans="8:9" x14ac:dyDescent="0.35">
      <c r="H536" t="str">
        <f t="shared" si="16"/>
        <v>M</v>
      </c>
      <c r="I536" t="str">
        <f t="shared" si="17"/>
        <v>enero</v>
      </c>
    </row>
    <row r="537" spans="8:9" x14ac:dyDescent="0.35">
      <c r="H537" t="str">
        <f t="shared" si="16"/>
        <v>M</v>
      </c>
      <c r="I537" t="str">
        <f t="shared" si="17"/>
        <v>enero</v>
      </c>
    </row>
    <row r="538" spans="8:9" x14ac:dyDescent="0.35">
      <c r="H538" t="str">
        <f t="shared" si="16"/>
        <v>M</v>
      </c>
      <c r="I538" t="str">
        <f t="shared" si="17"/>
        <v>enero</v>
      </c>
    </row>
    <row r="539" spans="8:9" x14ac:dyDescent="0.35">
      <c r="H539" t="str">
        <f t="shared" si="16"/>
        <v>M</v>
      </c>
      <c r="I539" t="str">
        <f t="shared" si="17"/>
        <v>enero</v>
      </c>
    </row>
    <row r="540" spans="8:9" x14ac:dyDescent="0.35">
      <c r="H540" t="str">
        <f t="shared" si="16"/>
        <v>M</v>
      </c>
      <c r="I540" t="str">
        <f t="shared" si="17"/>
        <v>enero</v>
      </c>
    </row>
    <row r="541" spans="8:9" x14ac:dyDescent="0.35">
      <c r="H541" t="str">
        <f t="shared" si="16"/>
        <v>M</v>
      </c>
      <c r="I541" t="str">
        <f t="shared" si="17"/>
        <v>enero</v>
      </c>
    </row>
    <row r="542" spans="8:9" x14ac:dyDescent="0.35">
      <c r="H542" t="str">
        <f t="shared" si="16"/>
        <v>M</v>
      </c>
      <c r="I542" t="str">
        <f t="shared" si="17"/>
        <v>enero</v>
      </c>
    </row>
    <row r="543" spans="8:9" x14ac:dyDescent="0.35">
      <c r="H543" t="str">
        <f t="shared" si="16"/>
        <v>M</v>
      </c>
      <c r="I543" t="str">
        <f t="shared" si="17"/>
        <v>enero</v>
      </c>
    </row>
    <row r="544" spans="8:9" x14ac:dyDescent="0.35">
      <c r="H544" t="str">
        <f t="shared" ref="H544:H607" si="18">IF(A544="A","A",IF(A544="AC","A",IF(A544="FA","A","M")))</f>
        <v>M</v>
      </c>
      <c r="I544" t="str">
        <f t="shared" ref="I544:I607" si="19">TEXT(B544,"mmmmmmmmmmm")</f>
        <v>enero</v>
      </c>
    </row>
    <row r="545" spans="8:9" x14ac:dyDescent="0.35">
      <c r="H545" t="str">
        <f t="shared" si="18"/>
        <v>M</v>
      </c>
      <c r="I545" t="str">
        <f t="shared" si="19"/>
        <v>enero</v>
      </c>
    </row>
    <row r="546" spans="8:9" x14ac:dyDescent="0.35">
      <c r="H546" t="str">
        <f t="shared" si="18"/>
        <v>M</v>
      </c>
      <c r="I546" t="str">
        <f t="shared" si="19"/>
        <v>enero</v>
      </c>
    </row>
    <row r="547" spans="8:9" x14ac:dyDescent="0.35">
      <c r="H547" t="str">
        <f t="shared" si="18"/>
        <v>M</v>
      </c>
      <c r="I547" t="str">
        <f t="shared" si="19"/>
        <v>enero</v>
      </c>
    </row>
    <row r="548" spans="8:9" x14ac:dyDescent="0.35">
      <c r="H548" t="str">
        <f t="shared" si="18"/>
        <v>M</v>
      </c>
      <c r="I548" t="str">
        <f t="shared" si="19"/>
        <v>enero</v>
      </c>
    </row>
    <row r="549" spans="8:9" x14ac:dyDescent="0.35">
      <c r="H549" t="str">
        <f t="shared" si="18"/>
        <v>M</v>
      </c>
      <c r="I549" t="str">
        <f t="shared" si="19"/>
        <v>enero</v>
      </c>
    </row>
    <row r="550" spans="8:9" x14ac:dyDescent="0.35">
      <c r="H550" t="str">
        <f t="shared" si="18"/>
        <v>M</v>
      </c>
      <c r="I550" t="str">
        <f t="shared" si="19"/>
        <v>enero</v>
      </c>
    </row>
    <row r="551" spans="8:9" x14ac:dyDescent="0.35">
      <c r="H551" t="str">
        <f t="shared" si="18"/>
        <v>M</v>
      </c>
      <c r="I551" t="str">
        <f t="shared" si="19"/>
        <v>enero</v>
      </c>
    </row>
    <row r="552" spans="8:9" x14ac:dyDescent="0.35">
      <c r="H552" t="str">
        <f t="shared" si="18"/>
        <v>M</v>
      </c>
      <c r="I552" t="str">
        <f t="shared" si="19"/>
        <v>enero</v>
      </c>
    </row>
    <row r="553" spans="8:9" x14ac:dyDescent="0.35">
      <c r="H553" t="str">
        <f t="shared" si="18"/>
        <v>M</v>
      </c>
      <c r="I553" t="str">
        <f t="shared" si="19"/>
        <v>enero</v>
      </c>
    </row>
    <row r="554" spans="8:9" x14ac:dyDescent="0.35">
      <c r="H554" t="str">
        <f t="shared" si="18"/>
        <v>M</v>
      </c>
      <c r="I554" t="str">
        <f t="shared" si="19"/>
        <v>enero</v>
      </c>
    </row>
    <row r="555" spans="8:9" x14ac:dyDescent="0.35">
      <c r="H555" t="str">
        <f t="shared" si="18"/>
        <v>M</v>
      </c>
      <c r="I555" t="str">
        <f t="shared" si="19"/>
        <v>enero</v>
      </c>
    </row>
    <row r="556" spans="8:9" x14ac:dyDescent="0.35">
      <c r="H556" t="str">
        <f t="shared" si="18"/>
        <v>M</v>
      </c>
      <c r="I556" t="str">
        <f t="shared" si="19"/>
        <v>enero</v>
      </c>
    </row>
    <row r="557" spans="8:9" x14ac:dyDescent="0.35">
      <c r="H557" t="str">
        <f t="shared" si="18"/>
        <v>M</v>
      </c>
      <c r="I557" t="str">
        <f t="shared" si="19"/>
        <v>enero</v>
      </c>
    </row>
    <row r="558" spans="8:9" x14ac:dyDescent="0.35">
      <c r="H558" t="str">
        <f t="shared" si="18"/>
        <v>M</v>
      </c>
      <c r="I558" t="str">
        <f t="shared" si="19"/>
        <v>enero</v>
      </c>
    </row>
    <row r="559" spans="8:9" x14ac:dyDescent="0.35">
      <c r="H559" t="str">
        <f t="shared" si="18"/>
        <v>M</v>
      </c>
      <c r="I559" t="str">
        <f t="shared" si="19"/>
        <v>enero</v>
      </c>
    </row>
    <row r="560" spans="8:9" x14ac:dyDescent="0.35">
      <c r="H560" t="str">
        <f t="shared" si="18"/>
        <v>M</v>
      </c>
      <c r="I560" t="str">
        <f t="shared" si="19"/>
        <v>enero</v>
      </c>
    </row>
    <row r="561" spans="8:9" x14ac:dyDescent="0.35">
      <c r="H561" t="str">
        <f t="shared" si="18"/>
        <v>M</v>
      </c>
      <c r="I561" t="str">
        <f t="shared" si="19"/>
        <v>enero</v>
      </c>
    </row>
    <row r="562" spans="8:9" x14ac:dyDescent="0.35">
      <c r="H562" t="str">
        <f t="shared" si="18"/>
        <v>M</v>
      </c>
      <c r="I562" t="str">
        <f t="shared" si="19"/>
        <v>enero</v>
      </c>
    </row>
    <row r="563" spans="8:9" x14ac:dyDescent="0.35">
      <c r="H563" t="str">
        <f t="shared" si="18"/>
        <v>M</v>
      </c>
      <c r="I563" t="str">
        <f t="shared" si="19"/>
        <v>enero</v>
      </c>
    </row>
    <row r="564" spans="8:9" x14ac:dyDescent="0.35">
      <c r="H564" t="str">
        <f t="shared" si="18"/>
        <v>M</v>
      </c>
      <c r="I564" t="str">
        <f t="shared" si="19"/>
        <v>enero</v>
      </c>
    </row>
    <row r="565" spans="8:9" x14ac:dyDescent="0.35">
      <c r="H565" t="str">
        <f t="shared" si="18"/>
        <v>M</v>
      </c>
      <c r="I565" t="str">
        <f t="shared" si="19"/>
        <v>enero</v>
      </c>
    </row>
    <row r="566" spans="8:9" x14ac:dyDescent="0.35">
      <c r="H566" t="str">
        <f t="shared" si="18"/>
        <v>M</v>
      </c>
      <c r="I566" t="str">
        <f t="shared" si="19"/>
        <v>enero</v>
      </c>
    </row>
    <row r="567" spans="8:9" x14ac:dyDescent="0.35">
      <c r="H567" t="str">
        <f t="shared" si="18"/>
        <v>M</v>
      </c>
      <c r="I567" t="str">
        <f t="shared" si="19"/>
        <v>enero</v>
      </c>
    </row>
    <row r="568" spans="8:9" x14ac:dyDescent="0.35">
      <c r="H568" t="str">
        <f t="shared" si="18"/>
        <v>M</v>
      </c>
      <c r="I568" t="str">
        <f t="shared" si="19"/>
        <v>enero</v>
      </c>
    </row>
    <row r="569" spans="8:9" x14ac:dyDescent="0.35">
      <c r="H569" t="str">
        <f t="shared" si="18"/>
        <v>M</v>
      </c>
      <c r="I569" t="str">
        <f t="shared" si="19"/>
        <v>enero</v>
      </c>
    </row>
    <row r="570" spans="8:9" x14ac:dyDescent="0.35">
      <c r="H570" t="str">
        <f t="shared" si="18"/>
        <v>M</v>
      </c>
      <c r="I570" t="str">
        <f t="shared" si="19"/>
        <v>enero</v>
      </c>
    </row>
    <row r="571" spans="8:9" x14ac:dyDescent="0.35">
      <c r="H571" t="str">
        <f t="shared" si="18"/>
        <v>M</v>
      </c>
      <c r="I571" t="str">
        <f t="shared" si="19"/>
        <v>enero</v>
      </c>
    </row>
    <row r="572" spans="8:9" x14ac:dyDescent="0.35">
      <c r="H572" t="str">
        <f t="shared" si="18"/>
        <v>M</v>
      </c>
      <c r="I572" t="str">
        <f t="shared" si="19"/>
        <v>enero</v>
      </c>
    </row>
    <row r="573" spans="8:9" x14ac:dyDescent="0.35">
      <c r="H573" t="str">
        <f t="shared" si="18"/>
        <v>M</v>
      </c>
      <c r="I573" t="str">
        <f t="shared" si="19"/>
        <v>enero</v>
      </c>
    </row>
    <row r="574" spans="8:9" x14ac:dyDescent="0.35">
      <c r="H574" t="str">
        <f t="shared" si="18"/>
        <v>M</v>
      </c>
      <c r="I574" t="str">
        <f t="shared" si="19"/>
        <v>enero</v>
      </c>
    </row>
    <row r="575" spans="8:9" x14ac:dyDescent="0.35">
      <c r="H575" t="str">
        <f t="shared" si="18"/>
        <v>M</v>
      </c>
      <c r="I575" t="str">
        <f t="shared" si="19"/>
        <v>enero</v>
      </c>
    </row>
    <row r="576" spans="8:9" x14ac:dyDescent="0.35">
      <c r="H576" t="str">
        <f t="shared" si="18"/>
        <v>M</v>
      </c>
      <c r="I576" t="str">
        <f t="shared" si="19"/>
        <v>enero</v>
      </c>
    </row>
    <row r="577" spans="8:9" x14ac:dyDescent="0.35">
      <c r="H577" t="str">
        <f t="shared" si="18"/>
        <v>M</v>
      </c>
      <c r="I577" t="str">
        <f t="shared" si="19"/>
        <v>enero</v>
      </c>
    </row>
    <row r="578" spans="8:9" x14ac:dyDescent="0.35">
      <c r="H578" t="str">
        <f t="shared" si="18"/>
        <v>M</v>
      </c>
      <c r="I578" t="str">
        <f t="shared" si="19"/>
        <v>enero</v>
      </c>
    </row>
    <row r="579" spans="8:9" x14ac:dyDescent="0.35">
      <c r="H579" t="str">
        <f t="shared" si="18"/>
        <v>M</v>
      </c>
      <c r="I579" t="str">
        <f t="shared" si="19"/>
        <v>enero</v>
      </c>
    </row>
    <row r="580" spans="8:9" x14ac:dyDescent="0.35">
      <c r="H580" t="str">
        <f t="shared" si="18"/>
        <v>M</v>
      </c>
      <c r="I580" t="str">
        <f t="shared" si="19"/>
        <v>enero</v>
      </c>
    </row>
    <row r="581" spans="8:9" x14ac:dyDescent="0.35">
      <c r="H581" t="str">
        <f t="shared" si="18"/>
        <v>M</v>
      </c>
      <c r="I581" t="str">
        <f t="shared" si="19"/>
        <v>enero</v>
      </c>
    </row>
    <row r="582" spans="8:9" x14ac:dyDescent="0.35">
      <c r="H582" t="str">
        <f t="shared" si="18"/>
        <v>M</v>
      </c>
      <c r="I582" t="str">
        <f t="shared" si="19"/>
        <v>enero</v>
      </c>
    </row>
    <row r="583" spans="8:9" x14ac:dyDescent="0.35">
      <c r="H583" t="str">
        <f t="shared" si="18"/>
        <v>M</v>
      </c>
      <c r="I583" t="str">
        <f t="shared" si="19"/>
        <v>enero</v>
      </c>
    </row>
    <row r="584" spans="8:9" x14ac:dyDescent="0.35">
      <c r="H584" t="str">
        <f t="shared" si="18"/>
        <v>M</v>
      </c>
      <c r="I584" t="str">
        <f t="shared" si="19"/>
        <v>enero</v>
      </c>
    </row>
    <row r="585" spans="8:9" x14ac:dyDescent="0.35">
      <c r="H585" t="str">
        <f t="shared" si="18"/>
        <v>M</v>
      </c>
      <c r="I585" t="str">
        <f t="shared" si="19"/>
        <v>enero</v>
      </c>
    </row>
    <row r="586" spans="8:9" x14ac:dyDescent="0.35">
      <c r="H586" t="str">
        <f t="shared" si="18"/>
        <v>M</v>
      </c>
      <c r="I586" t="str">
        <f t="shared" si="19"/>
        <v>enero</v>
      </c>
    </row>
    <row r="587" spans="8:9" x14ac:dyDescent="0.35">
      <c r="H587" t="str">
        <f t="shared" si="18"/>
        <v>M</v>
      </c>
      <c r="I587" t="str">
        <f t="shared" si="19"/>
        <v>enero</v>
      </c>
    </row>
    <row r="588" spans="8:9" x14ac:dyDescent="0.35">
      <c r="H588" t="str">
        <f t="shared" si="18"/>
        <v>M</v>
      </c>
      <c r="I588" t="str">
        <f t="shared" si="19"/>
        <v>enero</v>
      </c>
    </row>
    <row r="589" spans="8:9" x14ac:dyDescent="0.35">
      <c r="H589" t="str">
        <f t="shared" si="18"/>
        <v>M</v>
      </c>
      <c r="I589" t="str">
        <f t="shared" si="19"/>
        <v>enero</v>
      </c>
    </row>
    <row r="590" spans="8:9" x14ac:dyDescent="0.35">
      <c r="H590" t="str">
        <f t="shared" si="18"/>
        <v>M</v>
      </c>
      <c r="I590" t="str">
        <f t="shared" si="19"/>
        <v>enero</v>
      </c>
    </row>
    <row r="591" spans="8:9" x14ac:dyDescent="0.35">
      <c r="H591" t="str">
        <f t="shared" si="18"/>
        <v>M</v>
      </c>
      <c r="I591" t="str">
        <f t="shared" si="19"/>
        <v>enero</v>
      </c>
    </row>
    <row r="592" spans="8:9" x14ac:dyDescent="0.35">
      <c r="H592" t="str">
        <f t="shared" si="18"/>
        <v>M</v>
      </c>
      <c r="I592" t="str">
        <f t="shared" si="19"/>
        <v>enero</v>
      </c>
    </row>
    <row r="593" spans="8:9" x14ac:dyDescent="0.35">
      <c r="H593" t="str">
        <f t="shared" si="18"/>
        <v>M</v>
      </c>
      <c r="I593" t="str">
        <f t="shared" si="19"/>
        <v>enero</v>
      </c>
    </row>
    <row r="594" spans="8:9" x14ac:dyDescent="0.35">
      <c r="H594" t="str">
        <f t="shared" si="18"/>
        <v>M</v>
      </c>
      <c r="I594" t="str">
        <f t="shared" si="19"/>
        <v>enero</v>
      </c>
    </row>
    <row r="595" spans="8:9" x14ac:dyDescent="0.35">
      <c r="H595" t="str">
        <f t="shared" si="18"/>
        <v>M</v>
      </c>
      <c r="I595" t="str">
        <f t="shared" si="19"/>
        <v>enero</v>
      </c>
    </row>
    <row r="596" spans="8:9" x14ac:dyDescent="0.35">
      <c r="H596" t="str">
        <f t="shared" si="18"/>
        <v>M</v>
      </c>
      <c r="I596" t="str">
        <f t="shared" si="19"/>
        <v>enero</v>
      </c>
    </row>
    <row r="597" spans="8:9" x14ac:dyDescent="0.35">
      <c r="H597" t="str">
        <f t="shared" si="18"/>
        <v>M</v>
      </c>
      <c r="I597" t="str">
        <f t="shared" si="19"/>
        <v>enero</v>
      </c>
    </row>
    <row r="598" spans="8:9" x14ac:dyDescent="0.35">
      <c r="H598" t="str">
        <f t="shared" si="18"/>
        <v>M</v>
      </c>
      <c r="I598" t="str">
        <f t="shared" si="19"/>
        <v>enero</v>
      </c>
    </row>
    <row r="599" spans="8:9" x14ac:dyDescent="0.35">
      <c r="H599" t="str">
        <f t="shared" si="18"/>
        <v>M</v>
      </c>
      <c r="I599" t="str">
        <f t="shared" si="19"/>
        <v>enero</v>
      </c>
    </row>
    <row r="600" spans="8:9" x14ac:dyDescent="0.35">
      <c r="H600" t="str">
        <f t="shared" si="18"/>
        <v>M</v>
      </c>
      <c r="I600" t="str">
        <f t="shared" si="19"/>
        <v>enero</v>
      </c>
    </row>
    <row r="601" spans="8:9" x14ac:dyDescent="0.35">
      <c r="H601" t="str">
        <f t="shared" si="18"/>
        <v>M</v>
      </c>
      <c r="I601" t="str">
        <f t="shared" si="19"/>
        <v>enero</v>
      </c>
    </row>
    <row r="602" spans="8:9" x14ac:dyDescent="0.35">
      <c r="H602" t="str">
        <f t="shared" si="18"/>
        <v>M</v>
      </c>
      <c r="I602" t="str">
        <f t="shared" si="19"/>
        <v>enero</v>
      </c>
    </row>
    <row r="603" spans="8:9" x14ac:dyDescent="0.35">
      <c r="H603" t="str">
        <f t="shared" si="18"/>
        <v>M</v>
      </c>
      <c r="I603" t="str">
        <f t="shared" si="19"/>
        <v>enero</v>
      </c>
    </row>
    <row r="604" spans="8:9" x14ac:dyDescent="0.35">
      <c r="H604" t="str">
        <f t="shared" si="18"/>
        <v>M</v>
      </c>
      <c r="I604" t="str">
        <f t="shared" si="19"/>
        <v>enero</v>
      </c>
    </row>
    <row r="605" spans="8:9" x14ac:dyDescent="0.35">
      <c r="H605" t="str">
        <f t="shared" si="18"/>
        <v>M</v>
      </c>
      <c r="I605" t="str">
        <f t="shared" si="19"/>
        <v>enero</v>
      </c>
    </row>
    <row r="606" spans="8:9" x14ac:dyDescent="0.35">
      <c r="H606" t="str">
        <f t="shared" si="18"/>
        <v>M</v>
      </c>
      <c r="I606" t="str">
        <f t="shared" si="19"/>
        <v>enero</v>
      </c>
    </row>
    <row r="607" spans="8:9" x14ac:dyDescent="0.35">
      <c r="H607" t="str">
        <f t="shared" si="18"/>
        <v>M</v>
      </c>
      <c r="I607" t="str">
        <f t="shared" si="19"/>
        <v>enero</v>
      </c>
    </row>
    <row r="608" spans="8:9" x14ac:dyDescent="0.35">
      <c r="H608" t="str">
        <f t="shared" ref="H608:H671" si="20">IF(A608="A","A",IF(A608="AC","A",IF(A608="FA","A","M")))</f>
        <v>M</v>
      </c>
      <c r="I608" t="str">
        <f t="shared" ref="I608:I671" si="21">TEXT(B608,"mmmmmmmmmmm")</f>
        <v>enero</v>
      </c>
    </row>
    <row r="609" spans="8:9" x14ac:dyDescent="0.35">
      <c r="H609" t="str">
        <f t="shared" si="20"/>
        <v>M</v>
      </c>
      <c r="I609" t="str">
        <f t="shared" si="21"/>
        <v>enero</v>
      </c>
    </row>
    <row r="610" spans="8:9" x14ac:dyDescent="0.35">
      <c r="H610" t="str">
        <f t="shared" si="20"/>
        <v>M</v>
      </c>
      <c r="I610" t="str">
        <f t="shared" si="21"/>
        <v>enero</v>
      </c>
    </row>
    <row r="611" spans="8:9" x14ac:dyDescent="0.35">
      <c r="H611" t="str">
        <f t="shared" si="20"/>
        <v>M</v>
      </c>
      <c r="I611" t="str">
        <f t="shared" si="21"/>
        <v>enero</v>
      </c>
    </row>
    <row r="612" spans="8:9" x14ac:dyDescent="0.35">
      <c r="H612" t="str">
        <f t="shared" si="20"/>
        <v>M</v>
      </c>
      <c r="I612" t="str">
        <f t="shared" si="21"/>
        <v>enero</v>
      </c>
    </row>
    <row r="613" spans="8:9" x14ac:dyDescent="0.35">
      <c r="H613" t="str">
        <f t="shared" si="20"/>
        <v>M</v>
      </c>
      <c r="I613" t="str">
        <f t="shared" si="21"/>
        <v>enero</v>
      </c>
    </row>
    <row r="614" spans="8:9" x14ac:dyDescent="0.35">
      <c r="H614" t="str">
        <f t="shared" si="20"/>
        <v>M</v>
      </c>
      <c r="I614" t="str">
        <f t="shared" si="21"/>
        <v>enero</v>
      </c>
    </row>
    <row r="615" spans="8:9" x14ac:dyDescent="0.35">
      <c r="H615" t="str">
        <f t="shared" si="20"/>
        <v>M</v>
      </c>
      <c r="I615" t="str">
        <f t="shared" si="21"/>
        <v>enero</v>
      </c>
    </row>
    <row r="616" spans="8:9" x14ac:dyDescent="0.35">
      <c r="H616" t="str">
        <f t="shared" si="20"/>
        <v>M</v>
      </c>
      <c r="I616" t="str">
        <f t="shared" si="21"/>
        <v>enero</v>
      </c>
    </row>
    <row r="617" spans="8:9" x14ac:dyDescent="0.35">
      <c r="H617" t="str">
        <f t="shared" si="20"/>
        <v>M</v>
      </c>
      <c r="I617" t="str">
        <f t="shared" si="21"/>
        <v>enero</v>
      </c>
    </row>
    <row r="618" spans="8:9" x14ac:dyDescent="0.35">
      <c r="H618" t="str">
        <f t="shared" si="20"/>
        <v>M</v>
      </c>
      <c r="I618" t="str">
        <f t="shared" si="21"/>
        <v>enero</v>
      </c>
    </row>
    <row r="619" spans="8:9" x14ac:dyDescent="0.35">
      <c r="H619" t="str">
        <f t="shared" si="20"/>
        <v>M</v>
      </c>
      <c r="I619" t="str">
        <f t="shared" si="21"/>
        <v>enero</v>
      </c>
    </row>
    <row r="620" spans="8:9" x14ac:dyDescent="0.35">
      <c r="H620" t="str">
        <f t="shared" si="20"/>
        <v>M</v>
      </c>
      <c r="I620" t="str">
        <f t="shared" si="21"/>
        <v>enero</v>
      </c>
    </row>
    <row r="621" spans="8:9" x14ac:dyDescent="0.35">
      <c r="H621" t="str">
        <f t="shared" si="20"/>
        <v>M</v>
      </c>
      <c r="I621" t="str">
        <f t="shared" si="21"/>
        <v>enero</v>
      </c>
    </row>
    <row r="622" spans="8:9" x14ac:dyDescent="0.35">
      <c r="H622" t="str">
        <f t="shared" si="20"/>
        <v>M</v>
      </c>
      <c r="I622" t="str">
        <f t="shared" si="21"/>
        <v>enero</v>
      </c>
    </row>
    <row r="623" spans="8:9" x14ac:dyDescent="0.35">
      <c r="H623" t="str">
        <f t="shared" si="20"/>
        <v>M</v>
      </c>
      <c r="I623" t="str">
        <f t="shared" si="21"/>
        <v>enero</v>
      </c>
    </row>
    <row r="624" spans="8:9" x14ac:dyDescent="0.35">
      <c r="H624" t="str">
        <f t="shared" si="20"/>
        <v>M</v>
      </c>
      <c r="I624" t="str">
        <f t="shared" si="21"/>
        <v>enero</v>
      </c>
    </row>
    <row r="625" spans="8:9" x14ac:dyDescent="0.35">
      <c r="H625" t="str">
        <f t="shared" si="20"/>
        <v>M</v>
      </c>
      <c r="I625" t="str">
        <f t="shared" si="21"/>
        <v>enero</v>
      </c>
    </row>
    <row r="626" spans="8:9" x14ac:dyDescent="0.35">
      <c r="H626" t="str">
        <f t="shared" si="20"/>
        <v>M</v>
      </c>
      <c r="I626" t="str">
        <f t="shared" si="21"/>
        <v>enero</v>
      </c>
    </row>
    <row r="627" spans="8:9" x14ac:dyDescent="0.35">
      <c r="H627" t="str">
        <f t="shared" si="20"/>
        <v>M</v>
      </c>
      <c r="I627" t="str">
        <f t="shared" si="21"/>
        <v>enero</v>
      </c>
    </row>
    <row r="628" spans="8:9" x14ac:dyDescent="0.35">
      <c r="H628" t="str">
        <f t="shared" si="20"/>
        <v>M</v>
      </c>
      <c r="I628" t="str">
        <f t="shared" si="21"/>
        <v>enero</v>
      </c>
    </row>
    <row r="629" spans="8:9" x14ac:dyDescent="0.35">
      <c r="H629" t="str">
        <f t="shared" si="20"/>
        <v>M</v>
      </c>
      <c r="I629" t="str">
        <f t="shared" si="21"/>
        <v>enero</v>
      </c>
    </row>
    <row r="630" spans="8:9" x14ac:dyDescent="0.35">
      <c r="H630" t="str">
        <f t="shared" si="20"/>
        <v>M</v>
      </c>
      <c r="I630" t="str">
        <f t="shared" si="21"/>
        <v>enero</v>
      </c>
    </row>
    <row r="631" spans="8:9" x14ac:dyDescent="0.35">
      <c r="H631" t="str">
        <f t="shared" si="20"/>
        <v>M</v>
      </c>
      <c r="I631" t="str">
        <f t="shared" si="21"/>
        <v>enero</v>
      </c>
    </row>
    <row r="632" spans="8:9" x14ac:dyDescent="0.35">
      <c r="H632" t="str">
        <f t="shared" si="20"/>
        <v>M</v>
      </c>
      <c r="I632" t="str">
        <f t="shared" si="21"/>
        <v>enero</v>
      </c>
    </row>
    <row r="633" spans="8:9" x14ac:dyDescent="0.35">
      <c r="H633" t="str">
        <f t="shared" si="20"/>
        <v>M</v>
      </c>
      <c r="I633" t="str">
        <f t="shared" si="21"/>
        <v>enero</v>
      </c>
    </row>
    <row r="634" spans="8:9" x14ac:dyDescent="0.35">
      <c r="H634" t="str">
        <f t="shared" si="20"/>
        <v>M</v>
      </c>
      <c r="I634" t="str">
        <f t="shared" si="21"/>
        <v>enero</v>
      </c>
    </row>
    <row r="635" spans="8:9" x14ac:dyDescent="0.35">
      <c r="H635" t="str">
        <f t="shared" si="20"/>
        <v>M</v>
      </c>
      <c r="I635" t="str">
        <f t="shared" si="21"/>
        <v>enero</v>
      </c>
    </row>
    <row r="636" spans="8:9" x14ac:dyDescent="0.35">
      <c r="H636" t="str">
        <f t="shared" si="20"/>
        <v>M</v>
      </c>
      <c r="I636" t="str">
        <f t="shared" si="21"/>
        <v>enero</v>
      </c>
    </row>
    <row r="637" spans="8:9" x14ac:dyDescent="0.35">
      <c r="H637" t="str">
        <f t="shared" si="20"/>
        <v>M</v>
      </c>
      <c r="I637" t="str">
        <f t="shared" si="21"/>
        <v>enero</v>
      </c>
    </row>
    <row r="638" spans="8:9" x14ac:dyDescent="0.35">
      <c r="H638" t="str">
        <f t="shared" si="20"/>
        <v>M</v>
      </c>
      <c r="I638" t="str">
        <f t="shared" si="21"/>
        <v>enero</v>
      </c>
    </row>
    <row r="639" spans="8:9" x14ac:dyDescent="0.35">
      <c r="H639" t="str">
        <f t="shared" si="20"/>
        <v>M</v>
      </c>
      <c r="I639" t="str">
        <f t="shared" si="21"/>
        <v>enero</v>
      </c>
    </row>
    <row r="640" spans="8:9" x14ac:dyDescent="0.35">
      <c r="H640" t="str">
        <f t="shared" si="20"/>
        <v>M</v>
      </c>
      <c r="I640" t="str">
        <f t="shared" si="21"/>
        <v>enero</v>
      </c>
    </row>
    <row r="641" spans="8:9" x14ac:dyDescent="0.35">
      <c r="H641" t="str">
        <f t="shared" si="20"/>
        <v>M</v>
      </c>
      <c r="I641" t="str">
        <f t="shared" si="21"/>
        <v>enero</v>
      </c>
    </row>
    <row r="642" spans="8:9" x14ac:dyDescent="0.35">
      <c r="H642" t="str">
        <f t="shared" si="20"/>
        <v>M</v>
      </c>
      <c r="I642" t="str">
        <f t="shared" si="21"/>
        <v>enero</v>
      </c>
    </row>
    <row r="643" spans="8:9" x14ac:dyDescent="0.35">
      <c r="H643" t="str">
        <f t="shared" si="20"/>
        <v>M</v>
      </c>
      <c r="I643" t="str">
        <f t="shared" si="21"/>
        <v>enero</v>
      </c>
    </row>
    <row r="644" spans="8:9" x14ac:dyDescent="0.35">
      <c r="H644" t="str">
        <f t="shared" si="20"/>
        <v>M</v>
      </c>
      <c r="I644" t="str">
        <f t="shared" si="21"/>
        <v>enero</v>
      </c>
    </row>
    <row r="645" spans="8:9" x14ac:dyDescent="0.35">
      <c r="H645" t="str">
        <f t="shared" si="20"/>
        <v>M</v>
      </c>
      <c r="I645" t="str">
        <f t="shared" si="21"/>
        <v>enero</v>
      </c>
    </row>
    <row r="646" spans="8:9" x14ac:dyDescent="0.35">
      <c r="H646" t="str">
        <f t="shared" si="20"/>
        <v>M</v>
      </c>
      <c r="I646" t="str">
        <f t="shared" si="21"/>
        <v>enero</v>
      </c>
    </row>
    <row r="647" spans="8:9" x14ac:dyDescent="0.35">
      <c r="H647" t="str">
        <f t="shared" si="20"/>
        <v>M</v>
      </c>
      <c r="I647" t="str">
        <f t="shared" si="21"/>
        <v>enero</v>
      </c>
    </row>
    <row r="648" spans="8:9" x14ac:dyDescent="0.35">
      <c r="H648" t="str">
        <f t="shared" si="20"/>
        <v>M</v>
      </c>
      <c r="I648" t="str">
        <f t="shared" si="21"/>
        <v>enero</v>
      </c>
    </row>
    <row r="649" spans="8:9" x14ac:dyDescent="0.35">
      <c r="H649" t="str">
        <f t="shared" si="20"/>
        <v>M</v>
      </c>
      <c r="I649" t="str">
        <f t="shared" si="21"/>
        <v>enero</v>
      </c>
    </row>
    <row r="650" spans="8:9" x14ac:dyDescent="0.35">
      <c r="H650" t="str">
        <f t="shared" si="20"/>
        <v>M</v>
      </c>
      <c r="I650" t="str">
        <f t="shared" si="21"/>
        <v>enero</v>
      </c>
    </row>
    <row r="651" spans="8:9" x14ac:dyDescent="0.35">
      <c r="H651" t="str">
        <f t="shared" si="20"/>
        <v>M</v>
      </c>
      <c r="I651" t="str">
        <f t="shared" si="21"/>
        <v>enero</v>
      </c>
    </row>
    <row r="652" spans="8:9" x14ac:dyDescent="0.35">
      <c r="H652" t="str">
        <f t="shared" si="20"/>
        <v>M</v>
      </c>
      <c r="I652" t="str">
        <f t="shared" si="21"/>
        <v>enero</v>
      </c>
    </row>
    <row r="653" spans="8:9" x14ac:dyDescent="0.35">
      <c r="H653" t="str">
        <f t="shared" si="20"/>
        <v>M</v>
      </c>
      <c r="I653" t="str">
        <f t="shared" si="21"/>
        <v>enero</v>
      </c>
    </row>
    <row r="654" spans="8:9" x14ac:dyDescent="0.35">
      <c r="H654" t="str">
        <f t="shared" si="20"/>
        <v>M</v>
      </c>
      <c r="I654" t="str">
        <f t="shared" si="21"/>
        <v>enero</v>
      </c>
    </row>
    <row r="655" spans="8:9" x14ac:dyDescent="0.35">
      <c r="H655" t="str">
        <f t="shared" si="20"/>
        <v>M</v>
      </c>
      <c r="I655" t="str">
        <f t="shared" si="21"/>
        <v>enero</v>
      </c>
    </row>
    <row r="656" spans="8:9" x14ac:dyDescent="0.35">
      <c r="H656" t="str">
        <f t="shared" si="20"/>
        <v>M</v>
      </c>
      <c r="I656" t="str">
        <f t="shared" si="21"/>
        <v>enero</v>
      </c>
    </row>
    <row r="657" spans="8:9" x14ac:dyDescent="0.35">
      <c r="H657" t="str">
        <f t="shared" si="20"/>
        <v>M</v>
      </c>
      <c r="I657" t="str">
        <f t="shared" si="21"/>
        <v>enero</v>
      </c>
    </row>
    <row r="658" spans="8:9" x14ac:dyDescent="0.35">
      <c r="H658" t="str">
        <f t="shared" si="20"/>
        <v>M</v>
      </c>
      <c r="I658" t="str">
        <f t="shared" si="21"/>
        <v>enero</v>
      </c>
    </row>
    <row r="659" spans="8:9" x14ac:dyDescent="0.35">
      <c r="H659" t="str">
        <f t="shared" si="20"/>
        <v>M</v>
      </c>
      <c r="I659" t="str">
        <f t="shared" si="21"/>
        <v>enero</v>
      </c>
    </row>
    <row r="660" spans="8:9" x14ac:dyDescent="0.35">
      <c r="H660" t="str">
        <f t="shared" si="20"/>
        <v>M</v>
      </c>
      <c r="I660" t="str">
        <f t="shared" si="21"/>
        <v>enero</v>
      </c>
    </row>
    <row r="661" spans="8:9" x14ac:dyDescent="0.35">
      <c r="H661" t="str">
        <f t="shared" si="20"/>
        <v>M</v>
      </c>
      <c r="I661" t="str">
        <f t="shared" si="21"/>
        <v>enero</v>
      </c>
    </row>
    <row r="662" spans="8:9" x14ac:dyDescent="0.35">
      <c r="H662" t="str">
        <f t="shared" si="20"/>
        <v>M</v>
      </c>
      <c r="I662" t="str">
        <f t="shared" si="21"/>
        <v>enero</v>
      </c>
    </row>
    <row r="663" spans="8:9" x14ac:dyDescent="0.35">
      <c r="H663" t="str">
        <f t="shared" si="20"/>
        <v>M</v>
      </c>
      <c r="I663" t="str">
        <f t="shared" si="21"/>
        <v>enero</v>
      </c>
    </row>
    <row r="664" spans="8:9" x14ac:dyDescent="0.35">
      <c r="H664" t="str">
        <f t="shared" si="20"/>
        <v>M</v>
      </c>
      <c r="I664" t="str">
        <f t="shared" si="21"/>
        <v>enero</v>
      </c>
    </row>
    <row r="665" spans="8:9" x14ac:dyDescent="0.35">
      <c r="H665" t="str">
        <f t="shared" si="20"/>
        <v>M</v>
      </c>
      <c r="I665" t="str">
        <f t="shared" si="21"/>
        <v>enero</v>
      </c>
    </row>
    <row r="666" spans="8:9" x14ac:dyDescent="0.35">
      <c r="H666" t="str">
        <f t="shared" si="20"/>
        <v>M</v>
      </c>
      <c r="I666" t="str">
        <f t="shared" si="21"/>
        <v>enero</v>
      </c>
    </row>
    <row r="667" spans="8:9" x14ac:dyDescent="0.35">
      <c r="H667" t="str">
        <f t="shared" si="20"/>
        <v>M</v>
      </c>
      <c r="I667" t="str">
        <f t="shared" si="21"/>
        <v>enero</v>
      </c>
    </row>
    <row r="668" spans="8:9" x14ac:dyDescent="0.35">
      <c r="H668" t="str">
        <f t="shared" si="20"/>
        <v>M</v>
      </c>
      <c r="I668" t="str">
        <f t="shared" si="21"/>
        <v>enero</v>
      </c>
    </row>
    <row r="669" spans="8:9" x14ac:dyDescent="0.35">
      <c r="H669" t="str">
        <f t="shared" si="20"/>
        <v>M</v>
      </c>
      <c r="I669" t="str">
        <f t="shared" si="21"/>
        <v>enero</v>
      </c>
    </row>
    <row r="670" spans="8:9" x14ac:dyDescent="0.35">
      <c r="H670" t="str">
        <f t="shared" si="20"/>
        <v>M</v>
      </c>
      <c r="I670" t="str">
        <f t="shared" si="21"/>
        <v>enero</v>
      </c>
    </row>
    <row r="671" spans="8:9" x14ac:dyDescent="0.35">
      <c r="H671" t="str">
        <f t="shared" si="20"/>
        <v>M</v>
      </c>
      <c r="I671" t="str">
        <f t="shared" si="21"/>
        <v>enero</v>
      </c>
    </row>
    <row r="672" spans="8:9" x14ac:dyDescent="0.35">
      <c r="H672" t="str">
        <f t="shared" ref="H672:H735" si="22">IF(A672="A","A",IF(A672="AC","A",IF(A672="FA","A","M")))</f>
        <v>M</v>
      </c>
      <c r="I672" t="str">
        <f t="shared" ref="I672:I735" si="23">TEXT(B672,"mmmmmmmmmmm")</f>
        <v>enero</v>
      </c>
    </row>
    <row r="673" spans="8:9" x14ac:dyDescent="0.35">
      <c r="H673" t="str">
        <f t="shared" si="22"/>
        <v>M</v>
      </c>
      <c r="I673" t="str">
        <f t="shared" si="23"/>
        <v>enero</v>
      </c>
    </row>
    <row r="674" spans="8:9" x14ac:dyDescent="0.35">
      <c r="H674" t="str">
        <f t="shared" si="22"/>
        <v>M</v>
      </c>
      <c r="I674" t="str">
        <f t="shared" si="23"/>
        <v>enero</v>
      </c>
    </row>
    <row r="675" spans="8:9" x14ac:dyDescent="0.35">
      <c r="H675" t="str">
        <f t="shared" si="22"/>
        <v>M</v>
      </c>
      <c r="I675" t="str">
        <f t="shared" si="23"/>
        <v>enero</v>
      </c>
    </row>
    <row r="676" spans="8:9" x14ac:dyDescent="0.35">
      <c r="H676" t="str">
        <f t="shared" si="22"/>
        <v>M</v>
      </c>
      <c r="I676" t="str">
        <f t="shared" si="23"/>
        <v>enero</v>
      </c>
    </row>
    <row r="677" spans="8:9" x14ac:dyDescent="0.35">
      <c r="H677" t="str">
        <f t="shared" si="22"/>
        <v>M</v>
      </c>
      <c r="I677" t="str">
        <f t="shared" si="23"/>
        <v>enero</v>
      </c>
    </row>
    <row r="678" spans="8:9" x14ac:dyDescent="0.35">
      <c r="H678" t="str">
        <f t="shared" si="22"/>
        <v>M</v>
      </c>
      <c r="I678" t="str">
        <f t="shared" si="23"/>
        <v>enero</v>
      </c>
    </row>
    <row r="679" spans="8:9" x14ac:dyDescent="0.35">
      <c r="H679" t="str">
        <f t="shared" si="22"/>
        <v>M</v>
      </c>
      <c r="I679" t="str">
        <f t="shared" si="23"/>
        <v>enero</v>
      </c>
    </row>
    <row r="680" spans="8:9" x14ac:dyDescent="0.35">
      <c r="H680" t="str">
        <f t="shared" si="22"/>
        <v>M</v>
      </c>
      <c r="I680" t="str">
        <f t="shared" si="23"/>
        <v>enero</v>
      </c>
    </row>
    <row r="681" spans="8:9" x14ac:dyDescent="0.35">
      <c r="H681" t="str">
        <f t="shared" si="22"/>
        <v>M</v>
      </c>
      <c r="I681" t="str">
        <f t="shared" si="23"/>
        <v>enero</v>
      </c>
    </row>
    <row r="682" spans="8:9" x14ac:dyDescent="0.35">
      <c r="H682" t="str">
        <f t="shared" si="22"/>
        <v>M</v>
      </c>
      <c r="I682" t="str">
        <f t="shared" si="23"/>
        <v>enero</v>
      </c>
    </row>
    <row r="683" spans="8:9" x14ac:dyDescent="0.35">
      <c r="H683" t="str">
        <f t="shared" si="22"/>
        <v>M</v>
      </c>
      <c r="I683" t="str">
        <f t="shared" si="23"/>
        <v>enero</v>
      </c>
    </row>
    <row r="684" spans="8:9" x14ac:dyDescent="0.35">
      <c r="H684" t="str">
        <f t="shared" si="22"/>
        <v>M</v>
      </c>
      <c r="I684" t="str">
        <f t="shared" si="23"/>
        <v>enero</v>
      </c>
    </row>
    <row r="685" spans="8:9" x14ac:dyDescent="0.35">
      <c r="H685" t="str">
        <f t="shared" si="22"/>
        <v>M</v>
      </c>
      <c r="I685" t="str">
        <f t="shared" si="23"/>
        <v>enero</v>
      </c>
    </row>
    <row r="686" spans="8:9" x14ac:dyDescent="0.35">
      <c r="H686" t="str">
        <f t="shared" si="22"/>
        <v>M</v>
      </c>
      <c r="I686" t="str">
        <f t="shared" si="23"/>
        <v>enero</v>
      </c>
    </row>
    <row r="687" spans="8:9" x14ac:dyDescent="0.35">
      <c r="H687" t="str">
        <f t="shared" si="22"/>
        <v>M</v>
      </c>
      <c r="I687" t="str">
        <f t="shared" si="23"/>
        <v>enero</v>
      </c>
    </row>
    <row r="688" spans="8:9" x14ac:dyDescent="0.35">
      <c r="H688" t="str">
        <f t="shared" si="22"/>
        <v>M</v>
      </c>
      <c r="I688" t="str">
        <f t="shared" si="23"/>
        <v>enero</v>
      </c>
    </row>
    <row r="689" spans="8:9" x14ac:dyDescent="0.35">
      <c r="H689" t="str">
        <f t="shared" si="22"/>
        <v>M</v>
      </c>
      <c r="I689" t="str">
        <f t="shared" si="23"/>
        <v>enero</v>
      </c>
    </row>
    <row r="690" spans="8:9" x14ac:dyDescent="0.35">
      <c r="H690" t="str">
        <f t="shared" si="22"/>
        <v>M</v>
      </c>
      <c r="I690" t="str">
        <f t="shared" si="23"/>
        <v>enero</v>
      </c>
    </row>
    <row r="691" spans="8:9" x14ac:dyDescent="0.35">
      <c r="H691" t="str">
        <f t="shared" si="22"/>
        <v>M</v>
      </c>
      <c r="I691" t="str">
        <f t="shared" si="23"/>
        <v>enero</v>
      </c>
    </row>
    <row r="692" spans="8:9" x14ac:dyDescent="0.35">
      <c r="H692" t="str">
        <f t="shared" si="22"/>
        <v>M</v>
      </c>
      <c r="I692" t="str">
        <f t="shared" si="23"/>
        <v>enero</v>
      </c>
    </row>
    <row r="693" spans="8:9" x14ac:dyDescent="0.35">
      <c r="H693" t="str">
        <f t="shared" si="22"/>
        <v>M</v>
      </c>
      <c r="I693" t="str">
        <f t="shared" si="23"/>
        <v>enero</v>
      </c>
    </row>
    <row r="694" spans="8:9" x14ac:dyDescent="0.35">
      <c r="H694" t="str">
        <f t="shared" si="22"/>
        <v>M</v>
      </c>
      <c r="I694" t="str">
        <f t="shared" si="23"/>
        <v>enero</v>
      </c>
    </row>
    <row r="695" spans="8:9" x14ac:dyDescent="0.35">
      <c r="H695" t="str">
        <f t="shared" si="22"/>
        <v>M</v>
      </c>
      <c r="I695" t="str">
        <f t="shared" si="23"/>
        <v>enero</v>
      </c>
    </row>
    <row r="696" spans="8:9" x14ac:dyDescent="0.35">
      <c r="H696" t="str">
        <f t="shared" si="22"/>
        <v>M</v>
      </c>
      <c r="I696" t="str">
        <f t="shared" si="23"/>
        <v>enero</v>
      </c>
    </row>
    <row r="697" spans="8:9" x14ac:dyDescent="0.35">
      <c r="H697" t="str">
        <f t="shared" si="22"/>
        <v>M</v>
      </c>
      <c r="I697" t="str">
        <f t="shared" si="23"/>
        <v>enero</v>
      </c>
    </row>
    <row r="698" spans="8:9" x14ac:dyDescent="0.35">
      <c r="H698" t="str">
        <f t="shared" si="22"/>
        <v>M</v>
      </c>
      <c r="I698" t="str">
        <f t="shared" si="23"/>
        <v>enero</v>
      </c>
    </row>
    <row r="699" spans="8:9" x14ac:dyDescent="0.35">
      <c r="H699" t="str">
        <f t="shared" si="22"/>
        <v>M</v>
      </c>
      <c r="I699" t="str">
        <f t="shared" si="23"/>
        <v>enero</v>
      </c>
    </row>
    <row r="700" spans="8:9" x14ac:dyDescent="0.35">
      <c r="H700" t="str">
        <f t="shared" si="22"/>
        <v>M</v>
      </c>
      <c r="I700" t="str">
        <f t="shared" si="23"/>
        <v>enero</v>
      </c>
    </row>
    <row r="701" spans="8:9" x14ac:dyDescent="0.35">
      <c r="H701" t="str">
        <f t="shared" si="22"/>
        <v>M</v>
      </c>
      <c r="I701" t="str">
        <f t="shared" si="23"/>
        <v>enero</v>
      </c>
    </row>
    <row r="702" spans="8:9" x14ac:dyDescent="0.35">
      <c r="H702" t="str">
        <f t="shared" si="22"/>
        <v>M</v>
      </c>
      <c r="I702" t="str">
        <f t="shared" si="23"/>
        <v>enero</v>
      </c>
    </row>
    <row r="703" spans="8:9" x14ac:dyDescent="0.35">
      <c r="H703" t="str">
        <f t="shared" si="22"/>
        <v>M</v>
      </c>
      <c r="I703" t="str">
        <f t="shared" si="23"/>
        <v>enero</v>
      </c>
    </row>
    <row r="704" spans="8:9" x14ac:dyDescent="0.35">
      <c r="H704" t="str">
        <f t="shared" si="22"/>
        <v>M</v>
      </c>
      <c r="I704" t="str">
        <f t="shared" si="23"/>
        <v>enero</v>
      </c>
    </row>
    <row r="705" spans="8:9" x14ac:dyDescent="0.35">
      <c r="H705" t="str">
        <f t="shared" si="22"/>
        <v>M</v>
      </c>
      <c r="I705" t="str">
        <f t="shared" si="23"/>
        <v>enero</v>
      </c>
    </row>
    <row r="706" spans="8:9" x14ac:dyDescent="0.35">
      <c r="H706" t="str">
        <f t="shared" si="22"/>
        <v>M</v>
      </c>
      <c r="I706" t="str">
        <f t="shared" si="23"/>
        <v>enero</v>
      </c>
    </row>
    <row r="707" spans="8:9" x14ac:dyDescent="0.35">
      <c r="H707" t="str">
        <f t="shared" si="22"/>
        <v>M</v>
      </c>
      <c r="I707" t="str">
        <f t="shared" si="23"/>
        <v>enero</v>
      </c>
    </row>
    <row r="708" spans="8:9" x14ac:dyDescent="0.35">
      <c r="H708" t="str">
        <f t="shared" si="22"/>
        <v>M</v>
      </c>
      <c r="I708" t="str">
        <f t="shared" si="23"/>
        <v>enero</v>
      </c>
    </row>
    <row r="709" spans="8:9" x14ac:dyDescent="0.35">
      <c r="H709" t="str">
        <f t="shared" si="22"/>
        <v>M</v>
      </c>
      <c r="I709" t="str">
        <f t="shared" si="23"/>
        <v>enero</v>
      </c>
    </row>
    <row r="710" spans="8:9" x14ac:dyDescent="0.35">
      <c r="H710" t="str">
        <f t="shared" si="22"/>
        <v>M</v>
      </c>
      <c r="I710" t="str">
        <f t="shared" si="23"/>
        <v>enero</v>
      </c>
    </row>
    <row r="711" spans="8:9" x14ac:dyDescent="0.35">
      <c r="H711" t="str">
        <f t="shared" si="22"/>
        <v>M</v>
      </c>
      <c r="I711" t="str">
        <f t="shared" si="23"/>
        <v>enero</v>
      </c>
    </row>
    <row r="712" spans="8:9" x14ac:dyDescent="0.35">
      <c r="H712" t="str">
        <f t="shared" si="22"/>
        <v>M</v>
      </c>
      <c r="I712" t="str">
        <f t="shared" si="23"/>
        <v>enero</v>
      </c>
    </row>
    <row r="713" spans="8:9" x14ac:dyDescent="0.35">
      <c r="H713" t="str">
        <f t="shared" si="22"/>
        <v>M</v>
      </c>
      <c r="I713" t="str">
        <f t="shared" si="23"/>
        <v>enero</v>
      </c>
    </row>
    <row r="714" spans="8:9" x14ac:dyDescent="0.35">
      <c r="H714" t="str">
        <f t="shared" si="22"/>
        <v>M</v>
      </c>
      <c r="I714" t="str">
        <f t="shared" si="23"/>
        <v>enero</v>
      </c>
    </row>
    <row r="715" spans="8:9" x14ac:dyDescent="0.35">
      <c r="H715" t="str">
        <f t="shared" si="22"/>
        <v>M</v>
      </c>
      <c r="I715" t="str">
        <f t="shared" si="23"/>
        <v>enero</v>
      </c>
    </row>
    <row r="716" spans="8:9" x14ac:dyDescent="0.35">
      <c r="H716" t="str">
        <f t="shared" si="22"/>
        <v>M</v>
      </c>
      <c r="I716" t="str">
        <f t="shared" si="23"/>
        <v>enero</v>
      </c>
    </row>
    <row r="717" spans="8:9" x14ac:dyDescent="0.35">
      <c r="H717" t="str">
        <f t="shared" si="22"/>
        <v>M</v>
      </c>
      <c r="I717" t="str">
        <f t="shared" si="23"/>
        <v>enero</v>
      </c>
    </row>
    <row r="718" spans="8:9" x14ac:dyDescent="0.35">
      <c r="H718" t="str">
        <f t="shared" si="22"/>
        <v>M</v>
      </c>
      <c r="I718" t="str">
        <f t="shared" si="23"/>
        <v>enero</v>
      </c>
    </row>
    <row r="719" spans="8:9" x14ac:dyDescent="0.35">
      <c r="H719" t="str">
        <f t="shared" si="22"/>
        <v>M</v>
      </c>
      <c r="I719" t="str">
        <f t="shared" si="23"/>
        <v>enero</v>
      </c>
    </row>
    <row r="720" spans="8:9" x14ac:dyDescent="0.35">
      <c r="H720" t="str">
        <f t="shared" si="22"/>
        <v>M</v>
      </c>
      <c r="I720" t="str">
        <f t="shared" si="23"/>
        <v>enero</v>
      </c>
    </row>
    <row r="721" spans="8:9" x14ac:dyDescent="0.35">
      <c r="H721" t="str">
        <f t="shared" si="22"/>
        <v>M</v>
      </c>
      <c r="I721" t="str">
        <f t="shared" si="23"/>
        <v>enero</v>
      </c>
    </row>
    <row r="722" spans="8:9" x14ac:dyDescent="0.35">
      <c r="H722" t="str">
        <f t="shared" si="22"/>
        <v>M</v>
      </c>
      <c r="I722" t="str">
        <f t="shared" si="23"/>
        <v>enero</v>
      </c>
    </row>
    <row r="723" spans="8:9" x14ac:dyDescent="0.35">
      <c r="H723" t="str">
        <f t="shared" si="22"/>
        <v>M</v>
      </c>
      <c r="I723" t="str">
        <f t="shared" si="23"/>
        <v>enero</v>
      </c>
    </row>
    <row r="724" spans="8:9" x14ac:dyDescent="0.35">
      <c r="H724" t="str">
        <f t="shared" si="22"/>
        <v>M</v>
      </c>
      <c r="I724" t="str">
        <f t="shared" si="23"/>
        <v>enero</v>
      </c>
    </row>
    <row r="725" spans="8:9" x14ac:dyDescent="0.35">
      <c r="H725" t="str">
        <f t="shared" si="22"/>
        <v>M</v>
      </c>
      <c r="I725" t="str">
        <f t="shared" si="23"/>
        <v>enero</v>
      </c>
    </row>
    <row r="726" spans="8:9" x14ac:dyDescent="0.35">
      <c r="H726" t="str">
        <f t="shared" si="22"/>
        <v>M</v>
      </c>
      <c r="I726" t="str">
        <f t="shared" si="23"/>
        <v>enero</v>
      </c>
    </row>
    <row r="727" spans="8:9" x14ac:dyDescent="0.35">
      <c r="H727" t="str">
        <f t="shared" si="22"/>
        <v>M</v>
      </c>
      <c r="I727" t="str">
        <f t="shared" si="23"/>
        <v>enero</v>
      </c>
    </row>
    <row r="728" spans="8:9" x14ac:dyDescent="0.35">
      <c r="H728" t="str">
        <f t="shared" si="22"/>
        <v>M</v>
      </c>
      <c r="I728" t="str">
        <f t="shared" si="23"/>
        <v>enero</v>
      </c>
    </row>
    <row r="729" spans="8:9" x14ac:dyDescent="0.35">
      <c r="H729" t="str">
        <f t="shared" si="22"/>
        <v>M</v>
      </c>
      <c r="I729" t="str">
        <f t="shared" si="23"/>
        <v>enero</v>
      </c>
    </row>
    <row r="730" spans="8:9" x14ac:dyDescent="0.35">
      <c r="H730" t="str">
        <f t="shared" si="22"/>
        <v>M</v>
      </c>
      <c r="I730" t="str">
        <f t="shared" si="23"/>
        <v>enero</v>
      </c>
    </row>
    <row r="731" spans="8:9" x14ac:dyDescent="0.35">
      <c r="H731" t="str">
        <f t="shared" si="22"/>
        <v>M</v>
      </c>
      <c r="I731" t="str">
        <f t="shared" si="23"/>
        <v>enero</v>
      </c>
    </row>
    <row r="732" spans="8:9" x14ac:dyDescent="0.35">
      <c r="H732" t="str">
        <f t="shared" si="22"/>
        <v>M</v>
      </c>
      <c r="I732" t="str">
        <f t="shared" si="23"/>
        <v>enero</v>
      </c>
    </row>
    <row r="733" spans="8:9" x14ac:dyDescent="0.35">
      <c r="H733" t="str">
        <f t="shared" si="22"/>
        <v>M</v>
      </c>
      <c r="I733" t="str">
        <f t="shared" si="23"/>
        <v>enero</v>
      </c>
    </row>
    <row r="734" spans="8:9" x14ac:dyDescent="0.35">
      <c r="H734" t="str">
        <f t="shared" si="22"/>
        <v>M</v>
      </c>
      <c r="I734" t="str">
        <f t="shared" si="23"/>
        <v>enero</v>
      </c>
    </row>
    <row r="735" spans="8:9" x14ac:dyDescent="0.35">
      <c r="H735" t="str">
        <f t="shared" si="22"/>
        <v>M</v>
      </c>
      <c r="I735" t="str">
        <f t="shared" si="23"/>
        <v>enero</v>
      </c>
    </row>
    <row r="736" spans="8:9" x14ac:dyDescent="0.35">
      <c r="H736" t="str">
        <f t="shared" ref="H736:H799" si="24">IF(A736="A","A",IF(A736="AC","A",IF(A736="FA","A","M")))</f>
        <v>M</v>
      </c>
      <c r="I736" t="str">
        <f t="shared" ref="I736:I799" si="25">TEXT(B736,"mmmmmmmmmmm")</f>
        <v>enero</v>
      </c>
    </row>
    <row r="737" spans="8:9" x14ac:dyDescent="0.35">
      <c r="H737" t="str">
        <f t="shared" si="24"/>
        <v>M</v>
      </c>
      <c r="I737" t="str">
        <f t="shared" si="25"/>
        <v>enero</v>
      </c>
    </row>
    <row r="738" spans="8:9" x14ac:dyDescent="0.35">
      <c r="H738" t="str">
        <f t="shared" si="24"/>
        <v>M</v>
      </c>
      <c r="I738" t="str">
        <f t="shared" si="25"/>
        <v>enero</v>
      </c>
    </row>
    <row r="739" spans="8:9" x14ac:dyDescent="0.35">
      <c r="H739" t="str">
        <f t="shared" si="24"/>
        <v>M</v>
      </c>
      <c r="I739" t="str">
        <f t="shared" si="25"/>
        <v>enero</v>
      </c>
    </row>
    <row r="740" spans="8:9" x14ac:dyDescent="0.35">
      <c r="H740" t="str">
        <f t="shared" si="24"/>
        <v>M</v>
      </c>
      <c r="I740" t="str">
        <f t="shared" si="25"/>
        <v>enero</v>
      </c>
    </row>
    <row r="741" spans="8:9" x14ac:dyDescent="0.35">
      <c r="H741" t="str">
        <f t="shared" si="24"/>
        <v>M</v>
      </c>
      <c r="I741" t="str">
        <f t="shared" si="25"/>
        <v>enero</v>
      </c>
    </row>
    <row r="742" spans="8:9" x14ac:dyDescent="0.35">
      <c r="H742" t="str">
        <f t="shared" si="24"/>
        <v>M</v>
      </c>
      <c r="I742" t="str">
        <f t="shared" si="25"/>
        <v>enero</v>
      </c>
    </row>
    <row r="743" spans="8:9" x14ac:dyDescent="0.35">
      <c r="H743" t="str">
        <f t="shared" si="24"/>
        <v>M</v>
      </c>
      <c r="I743" t="str">
        <f t="shared" si="25"/>
        <v>enero</v>
      </c>
    </row>
    <row r="744" spans="8:9" x14ac:dyDescent="0.35">
      <c r="H744" t="str">
        <f t="shared" si="24"/>
        <v>M</v>
      </c>
      <c r="I744" t="str">
        <f t="shared" si="25"/>
        <v>enero</v>
      </c>
    </row>
    <row r="745" spans="8:9" x14ac:dyDescent="0.35">
      <c r="H745" t="str">
        <f t="shared" si="24"/>
        <v>M</v>
      </c>
      <c r="I745" t="str">
        <f t="shared" si="25"/>
        <v>enero</v>
      </c>
    </row>
    <row r="746" spans="8:9" x14ac:dyDescent="0.35">
      <c r="H746" t="str">
        <f t="shared" si="24"/>
        <v>M</v>
      </c>
      <c r="I746" t="str">
        <f t="shared" si="25"/>
        <v>enero</v>
      </c>
    </row>
    <row r="747" spans="8:9" x14ac:dyDescent="0.35">
      <c r="H747" t="str">
        <f t="shared" si="24"/>
        <v>M</v>
      </c>
      <c r="I747" t="str">
        <f t="shared" si="25"/>
        <v>enero</v>
      </c>
    </row>
    <row r="748" spans="8:9" x14ac:dyDescent="0.35">
      <c r="H748" t="str">
        <f t="shared" si="24"/>
        <v>M</v>
      </c>
      <c r="I748" t="str">
        <f t="shared" si="25"/>
        <v>enero</v>
      </c>
    </row>
    <row r="749" spans="8:9" x14ac:dyDescent="0.35">
      <c r="H749" t="str">
        <f t="shared" si="24"/>
        <v>M</v>
      </c>
      <c r="I749" t="str">
        <f t="shared" si="25"/>
        <v>enero</v>
      </c>
    </row>
    <row r="750" spans="8:9" x14ac:dyDescent="0.35">
      <c r="H750" t="str">
        <f t="shared" si="24"/>
        <v>M</v>
      </c>
      <c r="I750" t="str">
        <f t="shared" si="25"/>
        <v>enero</v>
      </c>
    </row>
    <row r="751" spans="8:9" x14ac:dyDescent="0.35">
      <c r="H751" t="str">
        <f t="shared" si="24"/>
        <v>M</v>
      </c>
      <c r="I751" t="str">
        <f t="shared" si="25"/>
        <v>enero</v>
      </c>
    </row>
    <row r="752" spans="8:9" x14ac:dyDescent="0.35">
      <c r="H752" t="str">
        <f t="shared" si="24"/>
        <v>M</v>
      </c>
      <c r="I752" t="str">
        <f t="shared" si="25"/>
        <v>enero</v>
      </c>
    </row>
    <row r="753" spans="8:9" x14ac:dyDescent="0.35">
      <c r="H753" t="str">
        <f t="shared" si="24"/>
        <v>M</v>
      </c>
      <c r="I753" t="str">
        <f t="shared" si="25"/>
        <v>enero</v>
      </c>
    </row>
    <row r="754" spans="8:9" x14ac:dyDescent="0.35">
      <c r="H754" t="str">
        <f t="shared" si="24"/>
        <v>M</v>
      </c>
      <c r="I754" t="str">
        <f t="shared" si="25"/>
        <v>enero</v>
      </c>
    </row>
    <row r="755" spans="8:9" x14ac:dyDescent="0.35">
      <c r="H755" t="str">
        <f t="shared" si="24"/>
        <v>M</v>
      </c>
      <c r="I755" t="str">
        <f t="shared" si="25"/>
        <v>enero</v>
      </c>
    </row>
    <row r="756" spans="8:9" x14ac:dyDescent="0.35">
      <c r="H756" t="str">
        <f t="shared" si="24"/>
        <v>M</v>
      </c>
      <c r="I756" t="str">
        <f t="shared" si="25"/>
        <v>enero</v>
      </c>
    </row>
    <row r="757" spans="8:9" x14ac:dyDescent="0.35">
      <c r="H757" t="str">
        <f t="shared" si="24"/>
        <v>M</v>
      </c>
      <c r="I757" t="str">
        <f t="shared" si="25"/>
        <v>enero</v>
      </c>
    </row>
    <row r="758" spans="8:9" x14ac:dyDescent="0.35">
      <c r="H758" t="str">
        <f t="shared" si="24"/>
        <v>M</v>
      </c>
      <c r="I758" t="str">
        <f t="shared" si="25"/>
        <v>enero</v>
      </c>
    </row>
    <row r="759" spans="8:9" x14ac:dyDescent="0.35">
      <c r="H759" t="str">
        <f t="shared" si="24"/>
        <v>M</v>
      </c>
      <c r="I759" t="str">
        <f t="shared" si="25"/>
        <v>enero</v>
      </c>
    </row>
    <row r="760" spans="8:9" x14ac:dyDescent="0.35">
      <c r="H760" t="str">
        <f t="shared" si="24"/>
        <v>M</v>
      </c>
      <c r="I760" t="str">
        <f t="shared" si="25"/>
        <v>enero</v>
      </c>
    </row>
    <row r="761" spans="8:9" x14ac:dyDescent="0.35">
      <c r="H761" t="str">
        <f t="shared" si="24"/>
        <v>M</v>
      </c>
      <c r="I761" t="str">
        <f t="shared" si="25"/>
        <v>enero</v>
      </c>
    </row>
    <row r="762" spans="8:9" x14ac:dyDescent="0.35">
      <c r="H762" t="str">
        <f t="shared" si="24"/>
        <v>M</v>
      </c>
      <c r="I762" t="str">
        <f t="shared" si="25"/>
        <v>enero</v>
      </c>
    </row>
    <row r="763" spans="8:9" x14ac:dyDescent="0.35">
      <c r="H763" t="str">
        <f t="shared" si="24"/>
        <v>M</v>
      </c>
      <c r="I763" t="str">
        <f t="shared" si="25"/>
        <v>enero</v>
      </c>
    </row>
    <row r="764" spans="8:9" x14ac:dyDescent="0.35">
      <c r="H764" t="str">
        <f t="shared" si="24"/>
        <v>M</v>
      </c>
      <c r="I764" t="str">
        <f t="shared" si="25"/>
        <v>enero</v>
      </c>
    </row>
    <row r="765" spans="8:9" x14ac:dyDescent="0.35">
      <c r="H765" t="str">
        <f t="shared" si="24"/>
        <v>M</v>
      </c>
      <c r="I765" t="str">
        <f t="shared" si="25"/>
        <v>enero</v>
      </c>
    </row>
    <row r="766" spans="8:9" x14ac:dyDescent="0.35">
      <c r="H766" t="str">
        <f t="shared" si="24"/>
        <v>M</v>
      </c>
      <c r="I766" t="str">
        <f t="shared" si="25"/>
        <v>enero</v>
      </c>
    </row>
    <row r="767" spans="8:9" x14ac:dyDescent="0.35">
      <c r="H767" t="str">
        <f t="shared" si="24"/>
        <v>M</v>
      </c>
      <c r="I767" t="str">
        <f t="shared" si="25"/>
        <v>enero</v>
      </c>
    </row>
    <row r="768" spans="8:9" x14ac:dyDescent="0.35">
      <c r="H768" t="str">
        <f t="shared" si="24"/>
        <v>M</v>
      </c>
      <c r="I768" t="str">
        <f t="shared" si="25"/>
        <v>enero</v>
      </c>
    </row>
    <row r="769" spans="8:9" x14ac:dyDescent="0.35">
      <c r="H769" t="str">
        <f t="shared" si="24"/>
        <v>M</v>
      </c>
      <c r="I769" t="str">
        <f t="shared" si="25"/>
        <v>enero</v>
      </c>
    </row>
    <row r="770" spans="8:9" x14ac:dyDescent="0.35">
      <c r="H770" t="str">
        <f t="shared" si="24"/>
        <v>M</v>
      </c>
      <c r="I770" t="str">
        <f t="shared" si="25"/>
        <v>enero</v>
      </c>
    </row>
    <row r="771" spans="8:9" x14ac:dyDescent="0.35">
      <c r="H771" t="str">
        <f t="shared" si="24"/>
        <v>M</v>
      </c>
      <c r="I771" t="str">
        <f t="shared" si="25"/>
        <v>enero</v>
      </c>
    </row>
    <row r="772" spans="8:9" x14ac:dyDescent="0.35">
      <c r="H772" t="str">
        <f t="shared" si="24"/>
        <v>M</v>
      </c>
      <c r="I772" t="str">
        <f t="shared" si="25"/>
        <v>enero</v>
      </c>
    </row>
    <row r="773" spans="8:9" x14ac:dyDescent="0.35">
      <c r="H773" t="str">
        <f t="shared" si="24"/>
        <v>M</v>
      </c>
      <c r="I773" t="str">
        <f t="shared" si="25"/>
        <v>enero</v>
      </c>
    </row>
    <row r="774" spans="8:9" x14ac:dyDescent="0.35">
      <c r="H774" t="str">
        <f t="shared" si="24"/>
        <v>M</v>
      </c>
      <c r="I774" t="str">
        <f t="shared" si="25"/>
        <v>enero</v>
      </c>
    </row>
    <row r="775" spans="8:9" x14ac:dyDescent="0.35">
      <c r="H775" t="str">
        <f t="shared" si="24"/>
        <v>M</v>
      </c>
      <c r="I775" t="str">
        <f t="shared" si="25"/>
        <v>enero</v>
      </c>
    </row>
    <row r="776" spans="8:9" x14ac:dyDescent="0.35">
      <c r="H776" t="str">
        <f t="shared" si="24"/>
        <v>M</v>
      </c>
      <c r="I776" t="str">
        <f t="shared" si="25"/>
        <v>enero</v>
      </c>
    </row>
    <row r="777" spans="8:9" x14ac:dyDescent="0.35">
      <c r="H777" t="str">
        <f t="shared" si="24"/>
        <v>M</v>
      </c>
      <c r="I777" t="str">
        <f t="shared" si="25"/>
        <v>enero</v>
      </c>
    </row>
    <row r="778" spans="8:9" x14ac:dyDescent="0.35">
      <c r="H778" t="str">
        <f t="shared" si="24"/>
        <v>M</v>
      </c>
      <c r="I778" t="str">
        <f t="shared" si="25"/>
        <v>enero</v>
      </c>
    </row>
    <row r="779" spans="8:9" x14ac:dyDescent="0.35">
      <c r="H779" t="str">
        <f t="shared" si="24"/>
        <v>M</v>
      </c>
      <c r="I779" t="str">
        <f t="shared" si="25"/>
        <v>enero</v>
      </c>
    </row>
    <row r="780" spans="8:9" x14ac:dyDescent="0.35">
      <c r="H780" t="str">
        <f t="shared" si="24"/>
        <v>M</v>
      </c>
      <c r="I780" t="str">
        <f t="shared" si="25"/>
        <v>enero</v>
      </c>
    </row>
    <row r="781" spans="8:9" x14ac:dyDescent="0.35">
      <c r="H781" t="str">
        <f t="shared" si="24"/>
        <v>M</v>
      </c>
      <c r="I781" t="str">
        <f t="shared" si="25"/>
        <v>enero</v>
      </c>
    </row>
    <row r="782" spans="8:9" x14ac:dyDescent="0.35">
      <c r="H782" t="str">
        <f t="shared" si="24"/>
        <v>M</v>
      </c>
      <c r="I782" t="str">
        <f t="shared" si="25"/>
        <v>enero</v>
      </c>
    </row>
    <row r="783" spans="8:9" x14ac:dyDescent="0.35">
      <c r="H783" t="str">
        <f t="shared" si="24"/>
        <v>M</v>
      </c>
      <c r="I783" t="str">
        <f t="shared" si="25"/>
        <v>enero</v>
      </c>
    </row>
    <row r="784" spans="8:9" x14ac:dyDescent="0.35">
      <c r="H784" t="str">
        <f t="shared" si="24"/>
        <v>M</v>
      </c>
      <c r="I784" t="str">
        <f t="shared" si="25"/>
        <v>enero</v>
      </c>
    </row>
    <row r="785" spans="8:9" x14ac:dyDescent="0.35">
      <c r="H785" t="str">
        <f t="shared" si="24"/>
        <v>M</v>
      </c>
      <c r="I785" t="str">
        <f t="shared" si="25"/>
        <v>enero</v>
      </c>
    </row>
    <row r="786" spans="8:9" x14ac:dyDescent="0.35">
      <c r="H786" t="str">
        <f t="shared" si="24"/>
        <v>M</v>
      </c>
      <c r="I786" t="str">
        <f t="shared" si="25"/>
        <v>enero</v>
      </c>
    </row>
    <row r="787" spans="8:9" x14ac:dyDescent="0.35">
      <c r="H787" t="str">
        <f t="shared" si="24"/>
        <v>M</v>
      </c>
      <c r="I787" t="str">
        <f t="shared" si="25"/>
        <v>enero</v>
      </c>
    </row>
    <row r="788" spans="8:9" x14ac:dyDescent="0.35">
      <c r="H788" t="str">
        <f t="shared" si="24"/>
        <v>M</v>
      </c>
      <c r="I788" t="str">
        <f t="shared" si="25"/>
        <v>enero</v>
      </c>
    </row>
    <row r="789" spans="8:9" x14ac:dyDescent="0.35">
      <c r="H789" t="str">
        <f t="shared" si="24"/>
        <v>M</v>
      </c>
      <c r="I789" t="str">
        <f t="shared" si="25"/>
        <v>enero</v>
      </c>
    </row>
    <row r="790" spans="8:9" x14ac:dyDescent="0.35">
      <c r="H790" t="str">
        <f t="shared" si="24"/>
        <v>M</v>
      </c>
      <c r="I790" t="str">
        <f t="shared" si="25"/>
        <v>enero</v>
      </c>
    </row>
    <row r="791" spans="8:9" x14ac:dyDescent="0.35">
      <c r="H791" t="str">
        <f t="shared" si="24"/>
        <v>M</v>
      </c>
      <c r="I791" t="str">
        <f t="shared" si="25"/>
        <v>enero</v>
      </c>
    </row>
    <row r="792" spans="8:9" x14ac:dyDescent="0.35">
      <c r="H792" t="str">
        <f t="shared" si="24"/>
        <v>M</v>
      </c>
      <c r="I792" t="str">
        <f t="shared" si="25"/>
        <v>enero</v>
      </c>
    </row>
    <row r="793" spans="8:9" x14ac:dyDescent="0.35">
      <c r="H793" t="str">
        <f t="shared" si="24"/>
        <v>M</v>
      </c>
      <c r="I793" t="str">
        <f t="shared" si="25"/>
        <v>enero</v>
      </c>
    </row>
    <row r="794" spans="8:9" x14ac:dyDescent="0.35">
      <c r="H794" t="str">
        <f t="shared" si="24"/>
        <v>M</v>
      </c>
      <c r="I794" t="str">
        <f t="shared" si="25"/>
        <v>enero</v>
      </c>
    </row>
    <row r="795" spans="8:9" x14ac:dyDescent="0.35">
      <c r="H795" t="str">
        <f t="shared" si="24"/>
        <v>M</v>
      </c>
      <c r="I795" t="str">
        <f t="shared" si="25"/>
        <v>enero</v>
      </c>
    </row>
    <row r="796" spans="8:9" x14ac:dyDescent="0.35">
      <c r="H796" t="str">
        <f t="shared" si="24"/>
        <v>M</v>
      </c>
      <c r="I796" t="str">
        <f t="shared" si="25"/>
        <v>enero</v>
      </c>
    </row>
    <row r="797" spans="8:9" x14ac:dyDescent="0.35">
      <c r="H797" t="str">
        <f t="shared" si="24"/>
        <v>M</v>
      </c>
      <c r="I797" t="str">
        <f t="shared" si="25"/>
        <v>enero</v>
      </c>
    </row>
    <row r="798" spans="8:9" x14ac:dyDescent="0.35">
      <c r="H798" t="str">
        <f t="shared" si="24"/>
        <v>M</v>
      </c>
      <c r="I798" t="str">
        <f t="shared" si="25"/>
        <v>enero</v>
      </c>
    </row>
    <row r="799" spans="8:9" x14ac:dyDescent="0.35">
      <c r="H799" t="str">
        <f t="shared" si="24"/>
        <v>M</v>
      </c>
      <c r="I799" t="str">
        <f t="shared" si="25"/>
        <v>enero</v>
      </c>
    </row>
    <row r="800" spans="8:9" x14ac:dyDescent="0.35">
      <c r="H800" t="str">
        <f t="shared" ref="H800:H863" si="26">IF(A800="A","A",IF(A800="AC","A",IF(A800="FA","A","M")))</f>
        <v>M</v>
      </c>
      <c r="I800" t="str">
        <f t="shared" ref="I800:I863" si="27">TEXT(B800,"mmmmmmmmmmm")</f>
        <v>enero</v>
      </c>
    </row>
    <row r="801" spans="8:9" x14ac:dyDescent="0.35">
      <c r="H801" t="str">
        <f t="shared" si="26"/>
        <v>M</v>
      </c>
      <c r="I801" t="str">
        <f t="shared" si="27"/>
        <v>enero</v>
      </c>
    </row>
    <row r="802" spans="8:9" x14ac:dyDescent="0.35">
      <c r="H802" t="str">
        <f t="shared" si="26"/>
        <v>M</v>
      </c>
      <c r="I802" t="str">
        <f t="shared" si="27"/>
        <v>enero</v>
      </c>
    </row>
    <row r="803" spans="8:9" x14ac:dyDescent="0.35">
      <c r="H803" t="str">
        <f t="shared" si="26"/>
        <v>M</v>
      </c>
      <c r="I803" t="str">
        <f t="shared" si="27"/>
        <v>enero</v>
      </c>
    </row>
    <row r="804" spans="8:9" x14ac:dyDescent="0.35">
      <c r="H804" t="str">
        <f t="shared" si="26"/>
        <v>M</v>
      </c>
      <c r="I804" t="str">
        <f t="shared" si="27"/>
        <v>enero</v>
      </c>
    </row>
    <row r="805" spans="8:9" x14ac:dyDescent="0.35">
      <c r="H805" t="str">
        <f t="shared" si="26"/>
        <v>M</v>
      </c>
      <c r="I805" t="str">
        <f t="shared" si="27"/>
        <v>enero</v>
      </c>
    </row>
    <row r="806" spans="8:9" x14ac:dyDescent="0.35">
      <c r="H806" t="str">
        <f t="shared" si="26"/>
        <v>M</v>
      </c>
      <c r="I806" t="str">
        <f t="shared" si="27"/>
        <v>enero</v>
      </c>
    </row>
    <row r="807" spans="8:9" x14ac:dyDescent="0.35">
      <c r="H807" t="str">
        <f t="shared" si="26"/>
        <v>M</v>
      </c>
      <c r="I807" t="str">
        <f t="shared" si="27"/>
        <v>enero</v>
      </c>
    </row>
    <row r="808" spans="8:9" x14ac:dyDescent="0.35">
      <c r="H808" t="str">
        <f t="shared" si="26"/>
        <v>M</v>
      </c>
      <c r="I808" t="str">
        <f t="shared" si="27"/>
        <v>enero</v>
      </c>
    </row>
    <row r="809" spans="8:9" x14ac:dyDescent="0.35">
      <c r="H809" t="str">
        <f t="shared" si="26"/>
        <v>M</v>
      </c>
      <c r="I809" t="str">
        <f t="shared" si="27"/>
        <v>enero</v>
      </c>
    </row>
    <row r="810" spans="8:9" x14ac:dyDescent="0.35">
      <c r="H810" t="str">
        <f t="shared" si="26"/>
        <v>M</v>
      </c>
      <c r="I810" t="str">
        <f t="shared" si="27"/>
        <v>enero</v>
      </c>
    </row>
    <row r="811" spans="8:9" x14ac:dyDescent="0.35">
      <c r="H811" t="str">
        <f t="shared" si="26"/>
        <v>M</v>
      </c>
      <c r="I811" t="str">
        <f t="shared" si="27"/>
        <v>enero</v>
      </c>
    </row>
    <row r="812" spans="8:9" x14ac:dyDescent="0.35">
      <c r="H812" t="str">
        <f t="shared" si="26"/>
        <v>M</v>
      </c>
      <c r="I812" t="str">
        <f t="shared" si="27"/>
        <v>enero</v>
      </c>
    </row>
    <row r="813" spans="8:9" x14ac:dyDescent="0.35">
      <c r="H813" t="str">
        <f t="shared" si="26"/>
        <v>M</v>
      </c>
      <c r="I813" t="str">
        <f t="shared" si="27"/>
        <v>enero</v>
      </c>
    </row>
    <row r="814" spans="8:9" x14ac:dyDescent="0.35">
      <c r="H814" t="str">
        <f t="shared" si="26"/>
        <v>M</v>
      </c>
      <c r="I814" t="str">
        <f t="shared" si="27"/>
        <v>enero</v>
      </c>
    </row>
    <row r="815" spans="8:9" x14ac:dyDescent="0.35">
      <c r="H815" t="str">
        <f t="shared" si="26"/>
        <v>M</v>
      </c>
      <c r="I815" t="str">
        <f t="shared" si="27"/>
        <v>enero</v>
      </c>
    </row>
    <row r="816" spans="8:9" x14ac:dyDescent="0.35">
      <c r="H816" t="str">
        <f t="shared" si="26"/>
        <v>M</v>
      </c>
      <c r="I816" t="str">
        <f t="shared" si="27"/>
        <v>enero</v>
      </c>
    </row>
    <row r="817" spans="8:9" x14ac:dyDescent="0.35">
      <c r="H817" t="str">
        <f t="shared" si="26"/>
        <v>M</v>
      </c>
      <c r="I817" t="str">
        <f t="shared" si="27"/>
        <v>enero</v>
      </c>
    </row>
    <row r="818" spans="8:9" x14ac:dyDescent="0.35">
      <c r="H818" t="str">
        <f t="shared" si="26"/>
        <v>M</v>
      </c>
      <c r="I818" t="str">
        <f t="shared" si="27"/>
        <v>enero</v>
      </c>
    </row>
    <row r="819" spans="8:9" x14ac:dyDescent="0.35">
      <c r="H819" t="str">
        <f t="shared" si="26"/>
        <v>M</v>
      </c>
      <c r="I819" t="str">
        <f t="shared" si="27"/>
        <v>enero</v>
      </c>
    </row>
    <row r="820" spans="8:9" x14ac:dyDescent="0.35">
      <c r="H820" t="str">
        <f t="shared" si="26"/>
        <v>M</v>
      </c>
      <c r="I820" t="str">
        <f t="shared" si="27"/>
        <v>enero</v>
      </c>
    </row>
    <row r="821" spans="8:9" x14ac:dyDescent="0.35">
      <c r="H821" t="str">
        <f t="shared" si="26"/>
        <v>M</v>
      </c>
      <c r="I821" t="str">
        <f t="shared" si="27"/>
        <v>enero</v>
      </c>
    </row>
    <row r="822" spans="8:9" x14ac:dyDescent="0.35">
      <c r="H822" t="str">
        <f t="shared" si="26"/>
        <v>M</v>
      </c>
      <c r="I822" t="str">
        <f t="shared" si="27"/>
        <v>enero</v>
      </c>
    </row>
    <row r="823" spans="8:9" x14ac:dyDescent="0.35">
      <c r="H823" t="str">
        <f t="shared" si="26"/>
        <v>M</v>
      </c>
      <c r="I823" t="str">
        <f t="shared" si="27"/>
        <v>enero</v>
      </c>
    </row>
    <row r="824" spans="8:9" x14ac:dyDescent="0.35">
      <c r="H824" t="str">
        <f t="shared" si="26"/>
        <v>M</v>
      </c>
      <c r="I824" t="str">
        <f t="shared" si="27"/>
        <v>enero</v>
      </c>
    </row>
    <row r="825" spans="8:9" x14ac:dyDescent="0.35">
      <c r="H825" t="str">
        <f t="shared" si="26"/>
        <v>M</v>
      </c>
      <c r="I825" t="str">
        <f t="shared" si="27"/>
        <v>enero</v>
      </c>
    </row>
    <row r="826" spans="8:9" x14ac:dyDescent="0.35">
      <c r="H826" t="str">
        <f t="shared" si="26"/>
        <v>M</v>
      </c>
      <c r="I826" t="str">
        <f t="shared" si="27"/>
        <v>enero</v>
      </c>
    </row>
    <row r="827" spans="8:9" x14ac:dyDescent="0.35">
      <c r="H827" t="str">
        <f t="shared" si="26"/>
        <v>M</v>
      </c>
      <c r="I827" t="str">
        <f t="shared" si="27"/>
        <v>enero</v>
      </c>
    </row>
    <row r="828" spans="8:9" x14ac:dyDescent="0.35">
      <c r="H828" t="str">
        <f t="shared" si="26"/>
        <v>M</v>
      </c>
      <c r="I828" t="str">
        <f t="shared" si="27"/>
        <v>enero</v>
      </c>
    </row>
    <row r="829" spans="8:9" x14ac:dyDescent="0.35">
      <c r="H829" t="str">
        <f t="shared" si="26"/>
        <v>M</v>
      </c>
      <c r="I829" t="str">
        <f t="shared" si="27"/>
        <v>enero</v>
      </c>
    </row>
    <row r="830" spans="8:9" x14ac:dyDescent="0.35">
      <c r="H830" t="str">
        <f t="shared" si="26"/>
        <v>M</v>
      </c>
      <c r="I830" t="str">
        <f t="shared" si="27"/>
        <v>enero</v>
      </c>
    </row>
    <row r="831" spans="8:9" x14ac:dyDescent="0.35">
      <c r="H831" t="str">
        <f t="shared" si="26"/>
        <v>M</v>
      </c>
      <c r="I831" t="str">
        <f t="shared" si="27"/>
        <v>enero</v>
      </c>
    </row>
    <row r="832" spans="8:9" x14ac:dyDescent="0.35">
      <c r="H832" t="str">
        <f t="shared" si="26"/>
        <v>M</v>
      </c>
      <c r="I832" t="str">
        <f t="shared" si="27"/>
        <v>enero</v>
      </c>
    </row>
    <row r="833" spans="8:9" x14ac:dyDescent="0.35">
      <c r="H833" t="str">
        <f t="shared" si="26"/>
        <v>M</v>
      </c>
      <c r="I833" t="str">
        <f t="shared" si="27"/>
        <v>enero</v>
      </c>
    </row>
    <row r="834" spans="8:9" x14ac:dyDescent="0.35">
      <c r="H834" t="str">
        <f t="shared" si="26"/>
        <v>M</v>
      </c>
      <c r="I834" t="str">
        <f t="shared" si="27"/>
        <v>enero</v>
      </c>
    </row>
    <row r="835" spans="8:9" x14ac:dyDescent="0.35">
      <c r="H835" t="str">
        <f t="shared" si="26"/>
        <v>M</v>
      </c>
      <c r="I835" t="str">
        <f t="shared" si="27"/>
        <v>enero</v>
      </c>
    </row>
    <row r="836" spans="8:9" x14ac:dyDescent="0.35">
      <c r="H836" t="str">
        <f t="shared" si="26"/>
        <v>M</v>
      </c>
      <c r="I836" t="str">
        <f t="shared" si="27"/>
        <v>enero</v>
      </c>
    </row>
    <row r="837" spans="8:9" x14ac:dyDescent="0.35">
      <c r="H837" t="str">
        <f t="shared" si="26"/>
        <v>M</v>
      </c>
      <c r="I837" t="str">
        <f t="shared" si="27"/>
        <v>enero</v>
      </c>
    </row>
    <row r="838" spans="8:9" x14ac:dyDescent="0.35">
      <c r="H838" t="str">
        <f t="shared" si="26"/>
        <v>M</v>
      </c>
      <c r="I838" t="str">
        <f t="shared" si="27"/>
        <v>enero</v>
      </c>
    </row>
    <row r="839" spans="8:9" x14ac:dyDescent="0.35">
      <c r="H839" t="str">
        <f t="shared" si="26"/>
        <v>M</v>
      </c>
      <c r="I839" t="str">
        <f t="shared" si="27"/>
        <v>enero</v>
      </c>
    </row>
    <row r="840" spans="8:9" x14ac:dyDescent="0.35">
      <c r="H840" t="str">
        <f t="shared" si="26"/>
        <v>M</v>
      </c>
      <c r="I840" t="str">
        <f t="shared" si="27"/>
        <v>enero</v>
      </c>
    </row>
    <row r="841" spans="8:9" x14ac:dyDescent="0.35">
      <c r="H841" t="str">
        <f t="shared" si="26"/>
        <v>M</v>
      </c>
      <c r="I841" t="str">
        <f t="shared" si="27"/>
        <v>enero</v>
      </c>
    </row>
    <row r="842" spans="8:9" x14ac:dyDescent="0.35">
      <c r="H842" t="str">
        <f t="shared" si="26"/>
        <v>M</v>
      </c>
      <c r="I842" t="str">
        <f t="shared" si="27"/>
        <v>enero</v>
      </c>
    </row>
    <row r="843" spans="8:9" x14ac:dyDescent="0.35">
      <c r="H843" t="str">
        <f t="shared" si="26"/>
        <v>M</v>
      </c>
      <c r="I843" t="str">
        <f t="shared" si="27"/>
        <v>enero</v>
      </c>
    </row>
    <row r="844" spans="8:9" x14ac:dyDescent="0.35">
      <c r="H844" t="str">
        <f t="shared" si="26"/>
        <v>M</v>
      </c>
      <c r="I844" t="str">
        <f t="shared" si="27"/>
        <v>enero</v>
      </c>
    </row>
    <row r="845" spans="8:9" x14ac:dyDescent="0.35">
      <c r="H845" t="str">
        <f t="shared" si="26"/>
        <v>M</v>
      </c>
      <c r="I845" t="str">
        <f t="shared" si="27"/>
        <v>enero</v>
      </c>
    </row>
    <row r="846" spans="8:9" x14ac:dyDescent="0.35">
      <c r="H846" t="str">
        <f t="shared" si="26"/>
        <v>M</v>
      </c>
      <c r="I846" t="str">
        <f t="shared" si="27"/>
        <v>enero</v>
      </c>
    </row>
    <row r="847" spans="8:9" x14ac:dyDescent="0.35">
      <c r="H847" t="str">
        <f t="shared" si="26"/>
        <v>M</v>
      </c>
      <c r="I847" t="str">
        <f t="shared" si="27"/>
        <v>enero</v>
      </c>
    </row>
    <row r="848" spans="8:9" x14ac:dyDescent="0.35">
      <c r="H848" t="str">
        <f t="shared" si="26"/>
        <v>M</v>
      </c>
      <c r="I848" t="str">
        <f t="shared" si="27"/>
        <v>enero</v>
      </c>
    </row>
    <row r="849" spans="8:9" x14ac:dyDescent="0.35">
      <c r="H849" t="str">
        <f t="shared" si="26"/>
        <v>M</v>
      </c>
      <c r="I849" t="str">
        <f t="shared" si="27"/>
        <v>enero</v>
      </c>
    </row>
    <row r="850" spans="8:9" x14ac:dyDescent="0.35">
      <c r="H850" t="str">
        <f t="shared" si="26"/>
        <v>M</v>
      </c>
      <c r="I850" t="str">
        <f t="shared" si="27"/>
        <v>enero</v>
      </c>
    </row>
    <row r="851" spans="8:9" x14ac:dyDescent="0.35">
      <c r="H851" t="str">
        <f t="shared" si="26"/>
        <v>M</v>
      </c>
      <c r="I851" t="str">
        <f t="shared" si="27"/>
        <v>enero</v>
      </c>
    </row>
    <row r="852" spans="8:9" x14ac:dyDescent="0.35">
      <c r="H852" t="str">
        <f t="shared" si="26"/>
        <v>M</v>
      </c>
      <c r="I852" t="str">
        <f t="shared" si="27"/>
        <v>enero</v>
      </c>
    </row>
    <row r="853" spans="8:9" x14ac:dyDescent="0.35">
      <c r="H853" t="str">
        <f t="shared" si="26"/>
        <v>M</v>
      </c>
      <c r="I853" t="str">
        <f t="shared" si="27"/>
        <v>enero</v>
      </c>
    </row>
    <row r="854" spans="8:9" x14ac:dyDescent="0.35">
      <c r="H854" t="str">
        <f t="shared" si="26"/>
        <v>M</v>
      </c>
      <c r="I854" t="str">
        <f t="shared" si="27"/>
        <v>enero</v>
      </c>
    </row>
    <row r="855" spans="8:9" x14ac:dyDescent="0.35">
      <c r="H855" t="str">
        <f t="shared" si="26"/>
        <v>M</v>
      </c>
      <c r="I855" t="str">
        <f t="shared" si="27"/>
        <v>enero</v>
      </c>
    </row>
    <row r="856" spans="8:9" x14ac:dyDescent="0.35">
      <c r="H856" t="str">
        <f t="shared" si="26"/>
        <v>M</v>
      </c>
      <c r="I856" t="str">
        <f t="shared" si="27"/>
        <v>enero</v>
      </c>
    </row>
    <row r="857" spans="8:9" x14ac:dyDescent="0.35">
      <c r="H857" t="str">
        <f t="shared" si="26"/>
        <v>M</v>
      </c>
      <c r="I857" t="str">
        <f t="shared" si="27"/>
        <v>enero</v>
      </c>
    </row>
    <row r="858" spans="8:9" x14ac:dyDescent="0.35">
      <c r="H858" t="str">
        <f t="shared" si="26"/>
        <v>M</v>
      </c>
      <c r="I858" t="str">
        <f t="shared" si="27"/>
        <v>enero</v>
      </c>
    </row>
    <row r="859" spans="8:9" x14ac:dyDescent="0.35">
      <c r="H859" t="str">
        <f t="shared" si="26"/>
        <v>M</v>
      </c>
      <c r="I859" t="str">
        <f t="shared" si="27"/>
        <v>enero</v>
      </c>
    </row>
    <row r="860" spans="8:9" x14ac:dyDescent="0.35">
      <c r="H860" t="str">
        <f t="shared" si="26"/>
        <v>M</v>
      </c>
      <c r="I860" t="str">
        <f t="shared" si="27"/>
        <v>enero</v>
      </c>
    </row>
    <row r="861" spans="8:9" x14ac:dyDescent="0.35">
      <c r="H861" t="str">
        <f t="shared" si="26"/>
        <v>M</v>
      </c>
      <c r="I861" t="str">
        <f t="shared" si="27"/>
        <v>enero</v>
      </c>
    </row>
    <row r="862" spans="8:9" x14ac:dyDescent="0.35">
      <c r="H862" t="str">
        <f t="shared" si="26"/>
        <v>M</v>
      </c>
      <c r="I862" t="str">
        <f t="shared" si="27"/>
        <v>enero</v>
      </c>
    </row>
    <row r="863" spans="8:9" x14ac:dyDescent="0.35">
      <c r="H863" t="str">
        <f t="shared" si="26"/>
        <v>M</v>
      </c>
      <c r="I863" t="str">
        <f t="shared" si="27"/>
        <v>enero</v>
      </c>
    </row>
    <row r="864" spans="8:9" x14ac:dyDescent="0.35">
      <c r="H864" t="str">
        <f t="shared" ref="H864:H927" si="28">IF(A864="A","A",IF(A864="AC","A",IF(A864="FA","A","M")))</f>
        <v>M</v>
      </c>
      <c r="I864" t="str">
        <f t="shared" ref="I864:I927" si="29">TEXT(B864,"mmmmmmmmmmm")</f>
        <v>enero</v>
      </c>
    </row>
    <row r="865" spans="8:9" x14ac:dyDescent="0.35">
      <c r="H865" t="str">
        <f t="shared" si="28"/>
        <v>M</v>
      </c>
      <c r="I865" t="str">
        <f t="shared" si="29"/>
        <v>enero</v>
      </c>
    </row>
    <row r="866" spans="8:9" x14ac:dyDescent="0.35">
      <c r="H866" t="str">
        <f t="shared" si="28"/>
        <v>M</v>
      </c>
      <c r="I866" t="str">
        <f t="shared" si="29"/>
        <v>enero</v>
      </c>
    </row>
    <row r="867" spans="8:9" x14ac:dyDescent="0.35">
      <c r="H867" t="str">
        <f t="shared" si="28"/>
        <v>M</v>
      </c>
      <c r="I867" t="str">
        <f t="shared" si="29"/>
        <v>enero</v>
      </c>
    </row>
    <row r="868" spans="8:9" x14ac:dyDescent="0.35">
      <c r="H868" t="str">
        <f t="shared" si="28"/>
        <v>M</v>
      </c>
      <c r="I868" t="str">
        <f t="shared" si="29"/>
        <v>enero</v>
      </c>
    </row>
    <row r="869" spans="8:9" x14ac:dyDescent="0.35">
      <c r="H869" t="str">
        <f t="shared" si="28"/>
        <v>M</v>
      </c>
      <c r="I869" t="str">
        <f t="shared" si="29"/>
        <v>enero</v>
      </c>
    </row>
    <row r="870" spans="8:9" x14ac:dyDescent="0.35">
      <c r="H870" t="str">
        <f t="shared" si="28"/>
        <v>M</v>
      </c>
      <c r="I870" t="str">
        <f t="shared" si="29"/>
        <v>enero</v>
      </c>
    </row>
    <row r="871" spans="8:9" x14ac:dyDescent="0.35">
      <c r="H871" t="str">
        <f t="shared" si="28"/>
        <v>M</v>
      </c>
      <c r="I871" t="str">
        <f t="shared" si="29"/>
        <v>enero</v>
      </c>
    </row>
    <row r="872" spans="8:9" x14ac:dyDescent="0.35">
      <c r="H872" t="str">
        <f t="shared" si="28"/>
        <v>M</v>
      </c>
      <c r="I872" t="str">
        <f t="shared" si="29"/>
        <v>enero</v>
      </c>
    </row>
    <row r="873" spans="8:9" x14ac:dyDescent="0.35">
      <c r="H873" t="str">
        <f t="shared" si="28"/>
        <v>M</v>
      </c>
      <c r="I873" t="str">
        <f t="shared" si="29"/>
        <v>enero</v>
      </c>
    </row>
    <row r="874" spans="8:9" x14ac:dyDescent="0.35">
      <c r="H874" t="str">
        <f t="shared" si="28"/>
        <v>M</v>
      </c>
      <c r="I874" t="str">
        <f t="shared" si="29"/>
        <v>enero</v>
      </c>
    </row>
    <row r="875" spans="8:9" x14ac:dyDescent="0.35">
      <c r="H875" t="str">
        <f t="shared" si="28"/>
        <v>M</v>
      </c>
      <c r="I875" t="str">
        <f t="shared" si="29"/>
        <v>enero</v>
      </c>
    </row>
    <row r="876" spans="8:9" x14ac:dyDescent="0.35">
      <c r="H876" t="str">
        <f t="shared" si="28"/>
        <v>M</v>
      </c>
      <c r="I876" t="str">
        <f t="shared" si="29"/>
        <v>enero</v>
      </c>
    </row>
    <row r="877" spans="8:9" x14ac:dyDescent="0.35">
      <c r="H877" t="str">
        <f t="shared" si="28"/>
        <v>M</v>
      </c>
      <c r="I877" t="str">
        <f t="shared" si="29"/>
        <v>enero</v>
      </c>
    </row>
    <row r="878" spans="8:9" x14ac:dyDescent="0.35">
      <c r="H878" t="str">
        <f t="shared" si="28"/>
        <v>M</v>
      </c>
      <c r="I878" t="str">
        <f t="shared" si="29"/>
        <v>enero</v>
      </c>
    </row>
    <row r="879" spans="8:9" x14ac:dyDescent="0.35">
      <c r="H879" t="str">
        <f t="shared" si="28"/>
        <v>M</v>
      </c>
      <c r="I879" t="str">
        <f t="shared" si="29"/>
        <v>enero</v>
      </c>
    </row>
    <row r="880" spans="8:9" x14ac:dyDescent="0.35">
      <c r="H880" t="str">
        <f t="shared" si="28"/>
        <v>M</v>
      </c>
      <c r="I880" t="str">
        <f t="shared" si="29"/>
        <v>enero</v>
      </c>
    </row>
    <row r="881" spans="8:9" x14ac:dyDescent="0.35">
      <c r="H881" t="str">
        <f t="shared" si="28"/>
        <v>M</v>
      </c>
      <c r="I881" t="str">
        <f t="shared" si="29"/>
        <v>enero</v>
      </c>
    </row>
    <row r="882" spans="8:9" x14ac:dyDescent="0.35">
      <c r="H882" t="str">
        <f t="shared" si="28"/>
        <v>M</v>
      </c>
      <c r="I882" t="str">
        <f t="shared" si="29"/>
        <v>enero</v>
      </c>
    </row>
    <row r="883" spans="8:9" x14ac:dyDescent="0.35">
      <c r="H883" t="str">
        <f t="shared" si="28"/>
        <v>M</v>
      </c>
      <c r="I883" t="str">
        <f t="shared" si="29"/>
        <v>enero</v>
      </c>
    </row>
    <row r="884" spans="8:9" x14ac:dyDescent="0.35">
      <c r="H884" t="str">
        <f t="shared" si="28"/>
        <v>M</v>
      </c>
      <c r="I884" t="str">
        <f t="shared" si="29"/>
        <v>enero</v>
      </c>
    </row>
    <row r="885" spans="8:9" x14ac:dyDescent="0.35">
      <c r="H885" t="str">
        <f t="shared" si="28"/>
        <v>M</v>
      </c>
      <c r="I885" t="str">
        <f t="shared" si="29"/>
        <v>enero</v>
      </c>
    </row>
    <row r="886" spans="8:9" x14ac:dyDescent="0.35">
      <c r="H886" t="str">
        <f t="shared" si="28"/>
        <v>M</v>
      </c>
      <c r="I886" t="str">
        <f t="shared" si="29"/>
        <v>enero</v>
      </c>
    </row>
    <row r="887" spans="8:9" x14ac:dyDescent="0.35">
      <c r="H887" t="str">
        <f t="shared" si="28"/>
        <v>M</v>
      </c>
      <c r="I887" t="str">
        <f t="shared" si="29"/>
        <v>enero</v>
      </c>
    </row>
    <row r="888" spans="8:9" x14ac:dyDescent="0.35">
      <c r="H888" t="str">
        <f t="shared" si="28"/>
        <v>M</v>
      </c>
      <c r="I888" t="str">
        <f t="shared" si="29"/>
        <v>enero</v>
      </c>
    </row>
    <row r="889" spans="8:9" x14ac:dyDescent="0.35">
      <c r="H889" t="str">
        <f t="shared" si="28"/>
        <v>M</v>
      </c>
      <c r="I889" t="str">
        <f t="shared" si="29"/>
        <v>enero</v>
      </c>
    </row>
    <row r="890" spans="8:9" x14ac:dyDescent="0.35">
      <c r="H890" t="str">
        <f t="shared" si="28"/>
        <v>M</v>
      </c>
      <c r="I890" t="str">
        <f t="shared" si="29"/>
        <v>enero</v>
      </c>
    </row>
    <row r="891" spans="8:9" x14ac:dyDescent="0.35">
      <c r="H891" t="str">
        <f t="shared" si="28"/>
        <v>M</v>
      </c>
      <c r="I891" t="str">
        <f t="shared" si="29"/>
        <v>enero</v>
      </c>
    </row>
    <row r="892" spans="8:9" x14ac:dyDescent="0.35">
      <c r="H892" t="str">
        <f t="shared" si="28"/>
        <v>M</v>
      </c>
      <c r="I892" t="str">
        <f t="shared" si="29"/>
        <v>enero</v>
      </c>
    </row>
    <row r="893" spans="8:9" x14ac:dyDescent="0.35">
      <c r="H893" t="str">
        <f t="shared" si="28"/>
        <v>M</v>
      </c>
      <c r="I893" t="str">
        <f t="shared" si="29"/>
        <v>enero</v>
      </c>
    </row>
    <row r="894" spans="8:9" x14ac:dyDescent="0.35">
      <c r="H894" t="str">
        <f t="shared" si="28"/>
        <v>M</v>
      </c>
      <c r="I894" t="str">
        <f t="shared" si="29"/>
        <v>enero</v>
      </c>
    </row>
    <row r="895" spans="8:9" x14ac:dyDescent="0.35">
      <c r="H895" t="str">
        <f t="shared" si="28"/>
        <v>M</v>
      </c>
      <c r="I895" t="str">
        <f t="shared" si="29"/>
        <v>enero</v>
      </c>
    </row>
    <row r="896" spans="8:9" x14ac:dyDescent="0.35">
      <c r="H896" t="str">
        <f t="shared" si="28"/>
        <v>M</v>
      </c>
      <c r="I896" t="str">
        <f t="shared" si="29"/>
        <v>enero</v>
      </c>
    </row>
    <row r="897" spans="8:9" x14ac:dyDescent="0.35">
      <c r="H897" t="str">
        <f t="shared" si="28"/>
        <v>M</v>
      </c>
      <c r="I897" t="str">
        <f t="shared" si="29"/>
        <v>enero</v>
      </c>
    </row>
    <row r="898" spans="8:9" x14ac:dyDescent="0.35">
      <c r="H898" t="str">
        <f t="shared" si="28"/>
        <v>M</v>
      </c>
      <c r="I898" t="str">
        <f t="shared" si="29"/>
        <v>enero</v>
      </c>
    </row>
    <row r="899" spans="8:9" x14ac:dyDescent="0.35">
      <c r="H899" t="str">
        <f t="shared" si="28"/>
        <v>M</v>
      </c>
      <c r="I899" t="str">
        <f t="shared" si="29"/>
        <v>enero</v>
      </c>
    </row>
    <row r="900" spans="8:9" x14ac:dyDescent="0.35">
      <c r="H900" t="str">
        <f t="shared" si="28"/>
        <v>M</v>
      </c>
      <c r="I900" t="str">
        <f t="shared" si="29"/>
        <v>enero</v>
      </c>
    </row>
    <row r="901" spans="8:9" x14ac:dyDescent="0.35">
      <c r="H901" t="str">
        <f t="shared" si="28"/>
        <v>M</v>
      </c>
      <c r="I901" t="str">
        <f t="shared" si="29"/>
        <v>enero</v>
      </c>
    </row>
    <row r="902" spans="8:9" x14ac:dyDescent="0.35">
      <c r="H902" t="str">
        <f t="shared" si="28"/>
        <v>M</v>
      </c>
      <c r="I902" t="str">
        <f t="shared" si="29"/>
        <v>enero</v>
      </c>
    </row>
    <row r="903" spans="8:9" x14ac:dyDescent="0.35">
      <c r="H903" t="str">
        <f t="shared" si="28"/>
        <v>M</v>
      </c>
      <c r="I903" t="str">
        <f t="shared" si="29"/>
        <v>enero</v>
      </c>
    </row>
    <row r="904" spans="8:9" x14ac:dyDescent="0.35">
      <c r="H904" t="str">
        <f t="shared" si="28"/>
        <v>M</v>
      </c>
      <c r="I904" t="str">
        <f t="shared" si="29"/>
        <v>enero</v>
      </c>
    </row>
    <row r="905" spans="8:9" x14ac:dyDescent="0.35">
      <c r="H905" t="str">
        <f t="shared" si="28"/>
        <v>M</v>
      </c>
      <c r="I905" t="str">
        <f t="shared" si="29"/>
        <v>enero</v>
      </c>
    </row>
    <row r="906" spans="8:9" x14ac:dyDescent="0.35">
      <c r="H906" t="str">
        <f t="shared" si="28"/>
        <v>M</v>
      </c>
      <c r="I906" t="str">
        <f t="shared" si="29"/>
        <v>enero</v>
      </c>
    </row>
    <row r="907" spans="8:9" x14ac:dyDescent="0.35">
      <c r="H907" t="str">
        <f t="shared" si="28"/>
        <v>M</v>
      </c>
      <c r="I907" t="str">
        <f t="shared" si="29"/>
        <v>enero</v>
      </c>
    </row>
    <row r="908" spans="8:9" x14ac:dyDescent="0.35">
      <c r="H908" t="str">
        <f t="shared" si="28"/>
        <v>M</v>
      </c>
      <c r="I908" t="str">
        <f t="shared" si="29"/>
        <v>enero</v>
      </c>
    </row>
    <row r="909" spans="8:9" x14ac:dyDescent="0.35">
      <c r="H909" t="str">
        <f t="shared" si="28"/>
        <v>M</v>
      </c>
      <c r="I909" t="str">
        <f t="shared" si="29"/>
        <v>enero</v>
      </c>
    </row>
    <row r="910" spans="8:9" x14ac:dyDescent="0.35">
      <c r="H910" t="str">
        <f t="shared" si="28"/>
        <v>M</v>
      </c>
      <c r="I910" t="str">
        <f t="shared" si="29"/>
        <v>enero</v>
      </c>
    </row>
    <row r="911" spans="8:9" x14ac:dyDescent="0.35">
      <c r="H911" t="str">
        <f t="shared" si="28"/>
        <v>M</v>
      </c>
      <c r="I911" t="str">
        <f t="shared" si="29"/>
        <v>enero</v>
      </c>
    </row>
    <row r="912" spans="8:9" x14ac:dyDescent="0.35">
      <c r="H912" t="str">
        <f t="shared" si="28"/>
        <v>M</v>
      </c>
      <c r="I912" t="str">
        <f t="shared" si="29"/>
        <v>enero</v>
      </c>
    </row>
    <row r="913" spans="8:9" x14ac:dyDescent="0.35">
      <c r="H913" t="str">
        <f t="shared" si="28"/>
        <v>M</v>
      </c>
      <c r="I913" t="str">
        <f t="shared" si="29"/>
        <v>enero</v>
      </c>
    </row>
    <row r="914" spans="8:9" x14ac:dyDescent="0.35">
      <c r="H914" t="str">
        <f t="shared" si="28"/>
        <v>M</v>
      </c>
      <c r="I914" t="str">
        <f t="shared" si="29"/>
        <v>enero</v>
      </c>
    </row>
    <row r="915" spans="8:9" x14ac:dyDescent="0.35">
      <c r="H915" t="str">
        <f t="shared" si="28"/>
        <v>M</v>
      </c>
      <c r="I915" t="str">
        <f t="shared" si="29"/>
        <v>enero</v>
      </c>
    </row>
    <row r="916" spans="8:9" x14ac:dyDescent="0.35">
      <c r="H916" t="str">
        <f t="shared" si="28"/>
        <v>M</v>
      </c>
      <c r="I916" t="str">
        <f t="shared" si="29"/>
        <v>enero</v>
      </c>
    </row>
    <row r="917" spans="8:9" x14ac:dyDescent="0.35">
      <c r="H917" t="str">
        <f t="shared" si="28"/>
        <v>M</v>
      </c>
      <c r="I917" t="str">
        <f t="shared" si="29"/>
        <v>enero</v>
      </c>
    </row>
    <row r="918" spans="8:9" x14ac:dyDescent="0.35">
      <c r="H918" t="str">
        <f t="shared" si="28"/>
        <v>M</v>
      </c>
      <c r="I918" t="str">
        <f t="shared" si="29"/>
        <v>enero</v>
      </c>
    </row>
    <row r="919" spans="8:9" x14ac:dyDescent="0.35">
      <c r="H919" t="str">
        <f t="shared" si="28"/>
        <v>M</v>
      </c>
      <c r="I919" t="str">
        <f t="shared" si="29"/>
        <v>enero</v>
      </c>
    </row>
    <row r="920" spans="8:9" x14ac:dyDescent="0.35">
      <c r="H920" t="str">
        <f t="shared" si="28"/>
        <v>M</v>
      </c>
      <c r="I920" t="str">
        <f t="shared" si="29"/>
        <v>enero</v>
      </c>
    </row>
    <row r="921" spans="8:9" x14ac:dyDescent="0.35">
      <c r="H921" t="str">
        <f t="shared" si="28"/>
        <v>M</v>
      </c>
      <c r="I921" t="str">
        <f t="shared" si="29"/>
        <v>enero</v>
      </c>
    </row>
    <row r="922" spans="8:9" x14ac:dyDescent="0.35">
      <c r="H922" t="str">
        <f t="shared" si="28"/>
        <v>M</v>
      </c>
      <c r="I922" t="str">
        <f t="shared" si="29"/>
        <v>enero</v>
      </c>
    </row>
    <row r="923" spans="8:9" x14ac:dyDescent="0.35">
      <c r="H923" t="str">
        <f t="shared" si="28"/>
        <v>M</v>
      </c>
      <c r="I923" t="str">
        <f t="shared" si="29"/>
        <v>enero</v>
      </c>
    </row>
    <row r="924" spans="8:9" x14ac:dyDescent="0.35">
      <c r="H924" t="str">
        <f t="shared" si="28"/>
        <v>M</v>
      </c>
      <c r="I924" t="str">
        <f t="shared" si="29"/>
        <v>enero</v>
      </c>
    </row>
    <row r="925" spans="8:9" x14ac:dyDescent="0.35">
      <c r="H925" t="str">
        <f t="shared" si="28"/>
        <v>M</v>
      </c>
      <c r="I925" t="str">
        <f t="shared" si="29"/>
        <v>enero</v>
      </c>
    </row>
    <row r="926" spans="8:9" x14ac:dyDescent="0.35">
      <c r="H926" t="str">
        <f t="shared" si="28"/>
        <v>M</v>
      </c>
      <c r="I926" t="str">
        <f t="shared" si="29"/>
        <v>enero</v>
      </c>
    </row>
    <row r="927" spans="8:9" x14ac:dyDescent="0.35">
      <c r="H927" t="str">
        <f t="shared" si="28"/>
        <v>M</v>
      </c>
      <c r="I927" t="str">
        <f t="shared" si="29"/>
        <v>enero</v>
      </c>
    </row>
    <row r="928" spans="8:9" x14ac:dyDescent="0.35">
      <c r="H928" t="str">
        <f t="shared" ref="H928:H991" si="30">IF(A928="A","A",IF(A928="AC","A",IF(A928="FA","A","M")))</f>
        <v>M</v>
      </c>
      <c r="I928" t="str">
        <f t="shared" ref="I928:I991" si="31">TEXT(B928,"mmmmmmmmmmm")</f>
        <v>enero</v>
      </c>
    </row>
    <row r="929" spans="8:9" x14ac:dyDescent="0.35">
      <c r="H929" t="str">
        <f t="shared" si="30"/>
        <v>M</v>
      </c>
      <c r="I929" t="str">
        <f t="shared" si="31"/>
        <v>enero</v>
      </c>
    </row>
    <row r="930" spans="8:9" x14ac:dyDescent="0.35">
      <c r="H930" t="str">
        <f t="shared" si="30"/>
        <v>M</v>
      </c>
      <c r="I930" t="str">
        <f t="shared" si="31"/>
        <v>enero</v>
      </c>
    </row>
    <row r="931" spans="8:9" x14ac:dyDescent="0.35">
      <c r="H931" t="str">
        <f t="shared" si="30"/>
        <v>M</v>
      </c>
      <c r="I931" t="str">
        <f t="shared" si="31"/>
        <v>enero</v>
      </c>
    </row>
    <row r="932" spans="8:9" x14ac:dyDescent="0.35">
      <c r="H932" t="str">
        <f t="shared" si="30"/>
        <v>M</v>
      </c>
      <c r="I932" t="str">
        <f t="shared" si="31"/>
        <v>enero</v>
      </c>
    </row>
    <row r="933" spans="8:9" x14ac:dyDescent="0.35">
      <c r="H933" t="str">
        <f t="shared" si="30"/>
        <v>M</v>
      </c>
      <c r="I933" t="str">
        <f t="shared" si="31"/>
        <v>enero</v>
      </c>
    </row>
    <row r="934" spans="8:9" x14ac:dyDescent="0.35">
      <c r="H934" t="str">
        <f t="shared" si="30"/>
        <v>M</v>
      </c>
      <c r="I934" t="str">
        <f t="shared" si="31"/>
        <v>enero</v>
      </c>
    </row>
    <row r="935" spans="8:9" x14ac:dyDescent="0.35">
      <c r="H935" t="str">
        <f t="shared" si="30"/>
        <v>M</v>
      </c>
      <c r="I935" t="str">
        <f t="shared" si="31"/>
        <v>enero</v>
      </c>
    </row>
    <row r="936" spans="8:9" x14ac:dyDescent="0.35">
      <c r="H936" t="str">
        <f t="shared" si="30"/>
        <v>M</v>
      </c>
      <c r="I936" t="str">
        <f t="shared" si="31"/>
        <v>enero</v>
      </c>
    </row>
    <row r="937" spans="8:9" x14ac:dyDescent="0.35">
      <c r="H937" t="str">
        <f t="shared" si="30"/>
        <v>M</v>
      </c>
      <c r="I937" t="str">
        <f t="shared" si="31"/>
        <v>enero</v>
      </c>
    </row>
    <row r="938" spans="8:9" x14ac:dyDescent="0.35">
      <c r="H938" t="str">
        <f t="shared" si="30"/>
        <v>M</v>
      </c>
      <c r="I938" t="str">
        <f t="shared" si="31"/>
        <v>enero</v>
      </c>
    </row>
    <row r="939" spans="8:9" x14ac:dyDescent="0.35">
      <c r="H939" t="str">
        <f t="shared" si="30"/>
        <v>M</v>
      </c>
      <c r="I939" t="str">
        <f t="shared" si="31"/>
        <v>enero</v>
      </c>
    </row>
    <row r="940" spans="8:9" x14ac:dyDescent="0.35">
      <c r="H940" t="str">
        <f t="shared" si="30"/>
        <v>M</v>
      </c>
      <c r="I940" t="str">
        <f t="shared" si="31"/>
        <v>enero</v>
      </c>
    </row>
    <row r="941" spans="8:9" x14ac:dyDescent="0.35">
      <c r="H941" t="str">
        <f t="shared" si="30"/>
        <v>M</v>
      </c>
      <c r="I941" t="str">
        <f t="shared" si="31"/>
        <v>enero</v>
      </c>
    </row>
    <row r="942" spans="8:9" x14ac:dyDescent="0.35">
      <c r="H942" t="str">
        <f t="shared" si="30"/>
        <v>M</v>
      </c>
      <c r="I942" t="str">
        <f t="shared" si="31"/>
        <v>enero</v>
      </c>
    </row>
    <row r="943" spans="8:9" x14ac:dyDescent="0.35">
      <c r="H943" t="str">
        <f t="shared" si="30"/>
        <v>M</v>
      </c>
      <c r="I943" t="str">
        <f t="shared" si="31"/>
        <v>enero</v>
      </c>
    </row>
    <row r="944" spans="8:9" x14ac:dyDescent="0.35">
      <c r="H944" t="str">
        <f t="shared" si="30"/>
        <v>M</v>
      </c>
      <c r="I944" t="str">
        <f t="shared" si="31"/>
        <v>enero</v>
      </c>
    </row>
    <row r="945" spans="8:9" x14ac:dyDescent="0.35">
      <c r="H945" t="str">
        <f t="shared" si="30"/>
        <v>M</v>
      </c>
      <c r="I945" t="str">
        <f t="shared" si="31"/>
        <v>enero</v>
      </c>
    </row>
    <row r="946" spans="8:9" x14ac:dyDescent="0.35">
      <c r="H946" t="str">
        <f t="shared" si="30"/>
        <v>M</v>
      </c>
      <c r="I946" t="str">
        <f t="shared" si="31"/>
        <v>enero</v>
      </c>
    </row>
    <row r="947" spans="8:9" x14ac:dyDescent="0.35">
      <c r="H947" t="str">
        <f t="shared" si="30"/>
        <v>M</v>
      </c>
      <c r="I947" t="str">
        <f t="shared" si="31"/>
        <v>enero</v>
      </c>
    </row>
    <row r="948" spans="8:9" x14ac:dyDescent="0.35">
      <c r="H948" t="str">
        <f t="shared" si="30"/>
        <v>M</v>
      </c>
      <c r="I948" t="str">
        <f t="shared" si="31"/>
        <v>enero</v>
      </c>
    </row>
    <row r="949" spans="8:9" x14ac:dyDescent="0.35">
      <c r="H949" t="str">
        <f t="shared" si="30"/>
        <v>M</v>
      </c>
      <c r="I949" t="str">
        <f t="shared" si="31"/>
        <v>enero</v>
      </c>
    </row>
    <row r="950" spans="8:9" x14ac:dyDescent="0.35">
      <c r="H950" t="str">
        <f t="shared" si="30"/>
        <v>M</v>
      </c>
      <c r="I950" t="str">
        <f t="shared" si="31"/>
        <v>enero</v>
      </c>
    </row>
    <row r="951" spans="8:9" x14ac:dyDescent="0.35">
      <c r="H951" t="str">
        <f t="shared" si="30"/>
        <v>M</v>
      </c>
      <c r="I951" t="str">
        <f t="shared" si="31"/>
        <v>enero</v>
      </c>
    </row>
    <row r="952" spans="8:9" x14ac:dyDescent="0.35">
      <c r="H952" t="str">
        <f t="shared" si="30"/>
        <v>M</v>
      </c>
      <c r="I952" t="str">
        <f t="shared" si="31"/>
        <v>enero</v>
      </c>
    </row>
    <row r="953" spans="8:9" x14ac:dyDescent="0.35">
      <c r="H953" t="str">
        <f t="shared" si="30"/>
        <v>M</v>
      </c>
      <c r="I953" t="str">
        <f t="shared" si="31"/>
        <v>enero</v>
      </c>
    </row>
    <row r="954" spans="8:9" x14ac:dyDescent="0.35">
      <c r="H954" t="str">
        <f t="shared" si="30"/>
        <v>M</v>
      </c>
      <c r="I954" t="str">
        <f t="shared" si="31"/>
        <v>enero</v>
      </c>
    </row>
    <row r="955" spans="8:9" x14ac:dyDescent="0.35">
      <c r="H955" t="str">
        <f t="shared" si="30"/>
        <v>M</v>
      </c>
      <c r="I955" t="str">
        <f t="shared" si="31"/>
        <v>enero</v>
      </c>
    </row>
    <row r="956" spans="8:9" x14ac:dyDescent="0.35">
      <c r="H956" t="str">
        <f t="shared" si="30"/>
        <v>M</v>
      </c>
      <c r="I956" t="str">
        <f t="shared" si="31"/>
        <v>enero</v>
      </c>
    </row>
    <row r="957" spans="8:9" x14ac:dyDescent="0.35">
      <c r="H957" t="str">
        <f t="shared" si="30"/>
        <v>M</v>
      </c>
      <c r="I957" t="str">
        <f t="shared" si="31"/>
        <v>enero</v>
      </c>
    </row>
    <row r="958" spans="8:9" x14ac:dyDescent="0.35">
      <c r="H958" t="str">
        <f t="shared" si="30"/>
        <v>M</v>
      </c>
      <c r="I958" t="str">
        <f t="shared" si="31"/>
        <v>enero</v>
      </c>
    </row>
    <row r="959" spans="8:9" x14ac:dyDescent="0.35">
      <c r="H959" t="str">
        <f t="shared" si="30"/>
        <v>M</v>
      </c>
      <c r="I959" t="str">
        <f t="shared" si="31"/>
        <v>enero</v>
      </c>
    </row>
    <row r="960" spans="8:9" x14ac:dyDescent="0.35">
      <c r="H960" t="str">
        <f t="shared" si="30"/>
        <v>M</v>
      </c>
      <c r="I960" t="str">
        <f t="shared" si="31"/>
        <v>enero</v>
      </c>
    </row>
    <row r="961" spans="8:9" x14ac:dyDescent="0.35">
      <c r="H961" t="str">
        <f t="shared" si="30"/>
        <v>M</v>
      </c>
      <c r="I961" t="str">
        <f t="shared" si="31"/>
        <v>enero</v>
      </c>
    </row>
    <row r="962" spans="8:9" x14ac:dyDescent="0.35">
      <c r="H962" t="str">
        <f t="shared" si="30"/>
        <v>M</v>
      </c>
      <c r="I962" t="str">
        <f t="shared" si="31"/>
        <v>enero</v>
      </c>
    </row>
    <row r="963" spans="8:9" x14ac:dyDescent="0.35">
      <c r="H963" t="str">
        <f t="shared" si="30"/>
        <v>M</v>
      </c>
      <c r="I963" t="str">
        <f t="shared" si="31"/>
        <v>enero</v>
      </c>
    </row>
    <row r="964" spans="8:9" x14ac:dyDescent="0.35">
      <c r="H964" t="str">
        <f t="shared" si="30"/>
        <v>M</v>
      </c>
      <c r="I964" t="str">
        <f t="shared" si="31"/>
        <v>enero</v>
      </c>
    </row>
    <row r="965" spans="8:9" x14ac:dyDescent="0.35">
      <c r="H965" t="str">
        <f t="shared" si="30"/>
        <v>M</v>
      </c>
      <c r="I965" t="str">
        <f t="shared" si="31"/>
        <v>enero</v>
      </c>
    </row>
    <row r="966" spans="8:9" x14ac:dyDescent="0.35">
      <c r="H966" t="str">
        <f t="shared" si="30"/>
        <v>M</v>
      </c>
      <c r="I966" t="str">
        <f t="shared" si="31"/>
        <v>enero</v>
      </c>
    </row>
    <row r="967" spans="8:9" x14ac:dyDescent="0.35">
      <c r="H967" t="str">
        <f t="shared" si="30"/>
        <v>M</v>
      </c>
      <c r="I967" t="str">
        <f t="shared" si="31"/>
        <v>enero</v>
      </c>
    </row>
    <row r="968" spans="8:9" x14ac:dyDescent="0.35">
      <c r="H968" t="str">
        <f t="shared" si="30"/>
        <v>M</v>
      </c>
      <c r="I968" t="str">
        <f t="shared" si="31"/>
        <v>enero</v>
      </c>
    </row>
    <row r="969" spans="8:9" x14ac:dyDescent="0.35">
      <c r="H969" t="str">
        <f t="shared" si="30"/>
        <v>M</v>
      </c>
      <c r="I969" t="str">
        <f t="shared" si="31"/>
        <v>enero</v>
      </c>
    </row>
    <row r="970" spans="8:9" x14ac:dyDescent="0.35">
      <c r="H970" t="str">
        <f t="shared" si="30"/>
        <v>M</v>
      </c>
      <c r="I970" t="str">
        <f t="shared" si="31"/>
        <v>enero</v>
      </c>
    </row>
    <row r="971" spans="8:9" x14ac:dyDescent="0.35">
      <c r="H971" t="str">
        <f t="shared" si="30"/>
        <v>M</v>
      </c>
      <c r="I971" t="str">
        <f t="shared" si="31"/>
        <v>enero</v>
      </c>
    </row>
    <row r="972" spans="8:9" x14ac:dyDescent="0.35">
      <c r="H972" t="str">
        <f t="shared" si="30"/>
        <v>M</v>
      </c>
      <c r="I972" t="str">
        <f t="shared" si="31"/>
        <v>enero</v>
      </c>
    </row>
    <row r="973" spans="8:9" x14ac:dyDescent="0.35">
      <c r="H973" t="str">
        <f t="shared" si="30"/>
        <v>M</v>
      </c>
      <c r="I973" t="str">
        <f t="shared" si="31"/>
        <v>enero</v>
      </c>
    </row>
    <row r="974" spans="8:9" x14ac:dyDescent="0.35">
      <c r="H974" t="str">
        <f t="shared" si="30"/>
        <v>M</v>
      </c>
      <c r="I974" t="str">
        <f t="shared" si="31"/>
        <v>enero</v>
      </c>
    </row>
    <row r="975" spans="8:9" x14ac:dyDescent="0.35">
      <c r="H975" t="str">
        <f t="shared" si="30"/>
        <v>M</v>
      </c>
      <c r="I975" t="str">
        <f t="shared" si="31"/>
        <v>enero</v>
      </c>
    </row>
    <row r="976" spans="8:9" x14ac:dyDescent="0.35">
      <c r="H976" t="str">
        <f t="shared" si="30"/>
        <v>M</v>
      </c>
      <c r="I976" t="str">
        <f t="shared" si="31"/>
        <v>enero</v>
      </c>
    </row>
    <row r="977" spans="8:9" x14ac:dyDescent="0.35">
      <c r="H977" t="str">
        <f t="shared" si="30"/>
        <v>M</v>
      </c>
      <c r="I977" t="str">
        <f t="shared" si="31"/>
        <v>enero</v>
      </c>
    </row>
    <row r="978" spans="8:9" x14ac:dyDescent="0.35">
      <c r="H978" t="str">
        <f t="shared" si="30"/>
        <v>M</v>
      </c>
      <c r="I978" t="str">
        <f t="shared" si="31"/>
        <v>enero</v>
      </c>
    </row>
    <row r="979" spans="8:9" x14ac:dyDescent="0.35">
      <c r="H979" t="str">
        <f t="shared" si="30"/>
        <v>M</v>
      </c>
      <c r="I979" t="str">
        <f t="shared" si="31"/>
        <v>enero</v>
      </c>
    </row>
    <row r="980" spans="8:9" x14ac:dyDescent="0.35">
      <c r="H980" t="str">
        <f t="shared" si="30"/>
        <v>M</v>
      </c>
      <c r="I980" t="str">
        <f t="shared" si="31"/>
        <v>enero</v>
      </c>
    </row>
    <row r="981" spans="8:9" x14ac:dyDescent="0.35">
      <c r="H981" t="str">
        <f t="shared" si="30"/>
        <v>M</v>
      </c>
      <c r="I981" t="str">
        <f t="shared" si="31"/>
        <v>enero</v>
      </c>
    </row>
    <row r="982" spans="8:9" x14ac:dyDescent="0.35">
      <c r="H982" t="str">
        <f t="shared" si="30"/>
        <v>M</v>
      </c>
      <c r="I982" t="str">
        <f t="shared" si="31"/>
        <v>enero</v>
      </c>
    </row>
    <row r="983" spans="8:9" x14ac:dyDescent="0.35">
      <c r="H983" t="str">
        <f t="shared" si="30"/>
        <v>M</v>
      </c>
      <c r="I983" t="str">
        <f t="shared" si="31"/>
        <v>enero</v>
      </c>
    </row>
    <row r="984" spans="8:9" x14ac:dyDescent="0.35">
      <c r="H984" t="str">
        <f t="shared" si="30"/>
        <v>M</v>
      </c>
      <c r="I984" t="str">
        <f t="shared" si="31"/>
        <v>enero</v>
      </c>
    </row>
    <row r="985" spans="8:9" x14ac:dyDescent="0.35">
      <c r="H985" t="str">
        <f t="shared" si="30"/>
        <v>M</v>
      </c>
      <c r="I985" t="str">
        <f t="shared" si="31"/>
        <v>enero</v>
      </c>
    </row>
    <row r="986" spans="8:9" x14ac:dyDescent="0.35">
      <c r="H986" t="str">
        <f t="shared" si="30"/>
        <v>M</v>
      </c>
      <c r="I986" t="str">
        <f t="shared" si="31"/>
        <v>enero</v>
      </c>
    </row>
    <row r="987" spans="8:9" x14ac:dyDescent="0.35">
      <c r="H987" t="str">
        <f t="shared" si="30"/>
        <v>M</v>
      </c>
      <c r="I987" t="str">
        <f t="shared" si="31"/>
        <v>enero</v>
      </c>
    </row>
    <row r="988" spans="8:9" x14ac:dyDescent="0.35">
      <c r="H988" t="str">
        <f t="shared" si="30"/>
        <v>M</v>
      </c>
      <c r="I988" t="str">
        <f t="shared" si="31"/>
        <v>enero</v>
      </c>
    </row>
    <row r="989" spans="8:9" x14ac:dyDescent="0.35">
      <c r="H989" t="str">
        <f t="shared" si="30"/>
        <v>M</v>
      </c>
      <c r="I989" t="str">
        <f t="shared" si="31"/>
        <v>enero</v>
      </c>
    </row>
    <row r="990" spans="8:9" x14ac:dyDescent="0.35">
      <c r="H990" t="str">
        <f t="shared" si="30"/>
        <v>M</v>
      </c>
      <c r="I990" t="str">
        <f t="shared" si="31"/>
        <v>enero</v>
      </c>
    </row>
    <row r="991" spans="8:9" x14ac:dyDescent="0.35">
      <c r="H991" t="str">
        <f t="shared" si="30"/>
        <v>M</v>
      </c>
      <c r="I991" t="str">
        <f t="shared" si="31"/>
        <v>enero</v>
      </c>
    </row>
    <row r="992" spans="8:9" x14ac:dyDescent="0.35">
      <c r="H992" t="str">
        <f t="shared" ref="H992:H1055" si="32">IF(A992="A","A",IF(A992="AC","A",IF(A992="FA","A","M")))</f>
        <v>M</v>
      </c>
      <c r="I992" t="str">
        <f t="shared" ref="I992:I1055" si="33">TEXT(B992,"mmmmmmmmmmm")</f>
        <v>enero</v>
      </c>
    </row>
    <row r="993" spans="8:9" x14ac:dyDescent="0.35">
      <c r="H993" t="str">
        <f t="shared" si="32"/>
        <v>M</v>
      </c>
      <c r="I993" t="str">
        <f t="shared" si="33"/>
        <v>enero</v>
      </c>
    </row>
    <row r="994" spans="8:9" x14ac:dyDescent="0.35">
      <c r="H994" t="str">
        <f t="shared" si="32"/>
        <v>M</v>
      </c>
      <c r="I994" t="str">
        <f t="shared" si="33"/>
        <v>enero</v>
      </c>
    </row>
    <row r="995" spans="8:9" x14ac:dyDescent="0.35">
      <c r="H995" t="str">
        <f t="shared" si="32"/>
        <v>M</v>
      </c>
      <c r="I995" t="str">
        <f t="shared" si="33"/>
        <v>enero</v>
      </c>
    </row>
    <row r="996" spans="8:9" x14ac:dyDescent="0.35">
      <c r="H996" t="str">
        <f t="shared" si="32"/>
        <v>M</v>
      </c>
      <c r="I996" t="str">
        <f t="shared" si="33"/>
        <v>enero</v>
      </c>
    </row>
    <row r="997" spans="8:9" x14ac:dyDescent="0.35">
      <c r="H997" t="str">
        <f t="shared" si="32"/>
        <v>M</v>
      </c>
      <c r="I997" t="str">
        <f t="shared" si="33"/>
        <v>enero</v>
      </c>
    </row>
    <row r="998" spans="8:9" x14ac:dyDescent="0.35">
      <c r="H998" t="str">
        <f t="shared" si="32"/>
        <v>M</v>
      </c>
      <c r="I998" t="str">
        <f t="shared" si="33"/>
        <v>enero</v>
      </c>
    </row>
    <row r="999" spans="8:9" x14ac:dyDescent="0.35">
      <c r="H999" t="str">
        <f t="shared" si="32"/>
        <v>M</v>
      </c>
      <c r="I999" t="str">
        <f t="shared" si="33"/>
        <v>enero</v>
      </c>
    </row>
    <row r="1000" spans="8:9" x14ac:dyDescent="0.35">
      <c r="H1000" t="str">
        <f t="shared" si="32"/>
        <v>M</v>
      </c>
      <c r="I1000" t="str">
        <f t="shared" si="33"/>
        <v>enero</v>
      </c>
    </row>
    <row r="1001" spans="8:9" x14ac:dyDescent="0.35">
      <c r="H1001" t="str">
        <f t="shared" si="32"/>
        <v>M</v>
      </c>
      <c r="I1001" t="str">
        <f t="shared" si="33"/>
        <v>enero</v>
      </c>
    </row>
    <row r="1002" spans="8:9" x14ac:dyDescent="0.35">
      <c r="H1002" t="str">
        <f t="shared" si="32"/>
        <v>M</v>
      </c>
      <c r="I1002" t="str">
        <f t="shared" si="33"/>
        <v>enero</v>
      </c>
    </row>
    <row r="1003" spans="8:9" x14ac:dyDescent="0.35">
      <c r="H1003" t="str">
        <f t="shared" si="32"/>
        <v>M</v>
      </c>
      <c r="I1003" t="str">
        <f t="shared" si="33"/>
        <v>enero</v>
      </c>
    </row>
    <row r="1004" spans="8:9" x14ac:dyDescent="0.35">
      <c r="H1004" t="str">
        <f t="shared" si="32"/>
        <v>M</v>
      </c>
      <c r="I1004" t="str">
        <f t="shared" si="33"/>
        <v>enero</v>
      </c>
    </row>
    <row r="1005" spans="8:9" x14ac:dyDescent="0.35">
      <c r="H1005" t="str">
        <f t="shared" si="32"/>
        <v>M</v>
      </c>
      <c r="I1005" t="str">
        <f t="shared" si="33"/>
        <v>enero</v>
      </c>
    </row>
    <row r="1006" spans="8:9" x14ac:dyDescent="0.35">
      <c r="H1006" t="str">
        <f t="shared" si="32"/>
        <v>M</v>
      </c>
      <c r="I1006" t="str">
        <f t="shared" si="33"/>
        <v>enero</v>
      </c>
    </row>
    <row r="1007" spans="8:9" x14ac:dyDescent="0.35">
      <c r="H1007" t="str">
        <f t="shared" si="32"/>
        <v>M</v>
      </c>
      <c r="I1007" t="str">
        <f t="shared" si="33"/>
        <v>enero</v>
      </c>
    </row>
    <row r="1008" spans="8:9" x14ac:dyDescent="0.35">
      <c r="H1008" t="str">
        <f t="shared" si="32"/>
        <v>M</v>
      </c>
      <c r="I1008" t="str">
        <f t="shared" si="33"/>
        <v>enero</v>
      </c>
    </row>
    <row r="1009" spans="8:9" x14ac:dyDescent="0.35">
      <c r="H1009" t="str">
        <f t="shared" si="32"/>
        <v>M</v>
      </c>
      <c r="I1009" t="str">
        <f t="shared" si="33"/>
        <v>enero</v>
      </c>
    </row>
    <row r="1010" spans="8:9" x14ac:dyDescent="0.35">
      <c r="H1010" t="str">
        <f t="shared" si="32"/>
        <v>M</v>
      </c>
      <c r="I1010" t="str">
        <f t="shared" si="33"/>
        <v>enero</v>
      </c>
    </row>
    <row r="1011" spans="8:9" x14ac:dyDescent="0.35">
      <c r="H1011" t="str">
        <f t="shared" si="32"/>
        <v>M</v>
      </c>
      <c r="I1011" t="str">
        <f t="shared" si="33"/>
        <v>enero</v>
      </c>
    </row>
    <row r="1012" spans="8:9" x14ac:dyDescent="0.35">
      <c r="H1012" t="str">
        <f t="shared" si="32"/>
        <v>M</v>
      </c>
      <c r="I1012" t="str">
        <f t="shared" si="33"/>
        <v>enero</v>
      </c>
    </row>
    <row r="1013" spans="8:9" x14ac:dyDescent="0.35">
      <c r="H1013" t="str">
        <f t="shared" si="32"/>
        <v>M</v>
      </c>
      <c r="I1013" t="str">
        <f t="shared" si="33"/>
        <v>enero</v>
      </c>
    </row>
    <row r="1014" spans="8:9" x14ac:dyDescent="0.35">
      <c r="H1014" t="str">
        <f t="shared" si="32"/>
        <v>M</v>
      </c>
      <c r="I1014" t="str">
        <f t="shared" si="33"/>
        <v>enero</v>
      </c>
    </row>
    <row r="1015" spans="8:9" x14ac:dyDescent="0.35">
      <c r="H1015" t="str">
        <f t="shared" si="32"/>
        <v>M</v>
      </c>
      <c r="I1015" t="str">
        <f t="shared" si="33"/>
        <v>enero</v>
      </c>
    </row>
    <row r="1016" spans="8:9" x14ac:dyDescent="0.35">
      <c r="H1016" t="str">
        <f t="shared" si="32"/>
        <v>M</v>
      </c>
      <c r="I1016" t="str">
        <f t="shared" si="33"/>
        <v>enero</v>
      </c>
    </row>
    <row r="1017" spans="8:9" x14ac:dyDescent="0.35">
      <c r="H1017" t="str">
        <f t="shared" si="32"/>
        <v>M</v>
      </c>
      <c r="I1017" t="str">
        <f t="shared" si="33"/>
        <v>enero</v>
      </c>
    </row>
    <row r="1018" spans="8:9" x14ac:dyDescent="0.35">
      <c r="H1018" t="str">
        <f t="shared" si="32"/>
        <v>M</v>
      </c>
      <c r="I1018" t="str">
        <f t="shared" si="33"/>
        <v>enero</v>
      </c>
    </row>
    <row r="1019" spans="8:9" x14ac:dyDescent="0.35">
      <c r="H1019" t="str">
        <f t="shared" si="32"/>
        <v>M</v>
      </c>
      <c r="I1019" t="str">
        <f t="shared" si="33"/>
        <v>enero</v>
      </c>
    </row>
    <row r="1020" spans="8:9" x14ac:dyDescent="0.35">
      <c r="H1020" t="str">
        <f t="shared" si="32"/>
        <v>M</v>
      </c>
      <c r="I1020" t="str">
        <f t="shared" si="33"/>
        <v>enero</v>
      </c>
    </row>
    <row r="1021" spans="8:9" x14ac:dyDescent="0.35">
      <c r="H1021" t="str">
        <f t="shared" si="32"/>
        <v>M</v>
      </c>
      <c r="I1021" t="str">
        <f t="shared" si="33"/>
        <v>enero</v>
      </c>
    </row>
    <row r="1022" spans="8:9" x14ac:dyDescent="0.35">
      <c r="H1022" t="str">
        <f t="shared" si="32"/>
        <v>M</v>
      </c>
      <c r="I1022" t="str">
        <f t="shared" si="33"/>
        <v>enero</v>
      </c>
    </row>
    <row r="1023" spans="8:9" x14ac:dyDescent="0.35">
      <c r="H1023" t="str">
        <f t="shared" si="32"/>
        <v>M</v>
      </c>
      <c r="I1023" t="str">
        <f t="shared" si="33"/>
        <v>enero</v>
      </c>
    </row>
    <row r="1024" spans="8:9" x14ac:dyDescent="0.35">
      <c r="H1024" t="str">
        <f t="shared" si="32"/>
        <v>M</v>
      </c>
      <c r="I1024" t="str">
        <f t="shared" si="33"/>
        <v>enero</v>
      </c>
    </row>
    <row r="1025" spans="8:9" x14ac:dyDescent="0.35">
      <c r="H1025" t="str">
        <f t="shared" si="32"/>
        <v>M</v>
      </c>
      <c r="I1025" t="str">
        <f t="shared" si="33"/>
        <v>enero</v>
      </c>
    </row>
    <row r="1026" spans="8:9" x14ac:dyDescent="0.35">
      <c r="H1026" t="str">
        <f t="shared" si="32"/>
        <v>M</v>
      </c>
      <c r="I1026" t="str">
        <f t="shared" si="33"/>
        <v>enero</v>
      </c>
    </row>
    <row r="1027" spans="8:9" x14ac:dyDescent="0.35">
      <c r="H1027" t="str">
        <f t="shared" si="32"/>
        <v>M</v>
      </c>
      <c r="I1027" t="str">
        <f t="shared" si="33"/>
        <v>enero</v>
      </c>
    </row>
    <row r="1028" spans="8:9" x14ac:dyDescent="0.35">
      <c r="H1028" t="str">
        <f t="shared" si="32"/>
        <v>M</v>
      </c>
      <c r="I1028" t="str">
        <f t="shared" si="33"/>
        <v>enero</v>
      </c>
    </row>
    <row r="1029" spans="8:9" x14ac:dyDescent="0.35">
      <c r="H1029" t="str">
        <f t="shared" si="32"/>
        <v>M</v>
      </c>
      <c r="I1029" t="str">
        <f t="shared" si="33"/>
        <v>enero</v>
      </c>
    </row>
    <row r="1030" spans="8:9" x14ac:dyDescent="0.35">
      <c r="H1030" t="str">
        <f t="shared" si="32"/>
        <v>M</v>
      </c>
      <c r="I1030" t="str">
        <f t="shared" si="33"/>
        <v>enero</v>
      </c>
    </row>
    <row r="1031" spans="8:9" x14ac:dyDescent="0.35">
      <c r="H1031" t="str">
        <f t="shared" si="32"/>
        <v>M</v>
      </c>
      <c r="I1031" t="str">
        <f t="shared" si="33"/>
        <v>enero</v>
      </c>
    </row>
    <row r="1032" spans="8:9" x14ac:dyDescent="0.35">
      <c r="H1032" t="str">
        <f t="shared" si="32"/>
        <v>M</v>
      </c>
      <c r="I1032" t="str">
        <f t="shared" si="33"/>
        <v>enero</v>
      </c>
    </row>
    <row r="1033" spans="8:9" x14ac:dyDescent="0.35">
      <c r="H1033" t="str">
        <f t="shared" si="32"/>
        <v>M</v>
      </c>
      <c r="I1033" t="str">
        <f t="shared" si="33"/>
        <v>enero</v>
      </c>
    </row>
    <row r="1034" spans="8:9" x14ac:dyDescent="0.35">
      <c r="H1034" t="str">
        <f t="shared" si="32"/>
        <v>M</v>
      </c>
      <c r="I1034" t="str">
        <f t="shared" si="33"/>
        <v>enero</v>
      </c>
    </row>
    <row r="1035" spans="8:9" x14ac:dyDescent="0.35">
      <c r="H1035" t="str">
        <f t="shared" si="32"/>
        <v>M</v>
      </c>
      <c r="I1035" t="str">
        <f t="shared" si="33"/>
        <v>enero</v>
      </c>
    </row>
    <row r="1036" spans="8:9" x14ac:dyDescent="0.35">
      <c r="H1036" t="str">
        <f t="shared" si="32"/>
        <v>M</v>
      </c>
      <c r="I1036" t="str">
        <f t="shared" si="33"/>
        <v>enero</v>
      </c>
    </row>
    <row r="1037" spans="8:9" x14ac:dyDescent="0.35">
      <c r="H1037" t="str">
        <f t="shared" si="32"/>
        <v>M</v>
      </c>
      <c r="I1037" t="str">
        <f t="shared" si="33"/>
        <v>enero</v>
      </c>
    </row>
    <row r="1038" spans="8:9" x14ac:dyDescent="0.35">
      <c r="H1038" t="str">
        <f t="shared" si="32"/>
        <v>M</v>
      </c>
      <c r="I1038" t="str">
        <f t="shared" si="33"/>
        <v>enero</v>
      </c>
    </row>
    <row r="1039" spans="8:9" x14ac:dyDescent="0.35">
      <c r="H1039" t="str">
        <f t="shared" si="32"/>
        <v>M</v>
      </c>
      <c r="I1039" t="str">
        <f t="shared" si="33"/>
        <v>enero</v>
      </c>
    </row>
    <row r="1040" spans="8:9" x14ac:dyDescent="0.35">
      <c r="H1040" t="str">
        <f t="shared" si="32"/>
        <v>M</v>
      </c>
      <c r="I1040" t="str">
        <f t="shared" si="33"/>
        <v>enero</v>
      </c>
    </row>
    <row r="1041" spans="8:9" x14ac:dyDescent="0.35">
      <c r="H1041" t="str">
        <f t="shared" si="32"/>
        <v>M</v>
      </c>
      <c r="I1041" t="str">
        <f t="shared" si="33"/>
        <v>enero</v>
      </c>
    </row>
    <row r="1042" spans="8:9" x14ac:dyDescent="0.35">
      <c r="H1042" t="str">
        <f t="shared" si="32"/>
        <v>M</v>
      </c>
      <c r="I1042" t="str">
        <f t="shared" si="33"/>
        <v>enero</v>
      </c>
    </row>
    <row r="1043" spans="8:9" x14ac:dyDescent="0.35">
      <c r="H1043" t="str">
        <f t="shared" si="32"/>
        <v>M</v>
      </c>
      <c r="I1043" t="str">
        <f t="shared" si="33"/>
        <v>enero</v>
      </c>
    </row>
    <row r="1044" spans="8:9" x14ac:dyDescent="0.35">
      <c r="H1044" t="str">
        <f t="shared" si="32"/>
        <v>M</v>
      </c>
      <c r="I1044" t="str">
        <f t="shared" si="33"/>
        <v>enero</v>
      </c>
    </row>
    <row r="1045" spans="8:9" x14ac:dyDescent="0.35">
      <c r="H1045" t="str">
        <f t="shared" si="32"/>
        <v>M</v>
      </c>
      <c r="I1045" t="str">
        <f t="shared" si="33"/>
        <v>enero</v>
      </c>
    </row>
    <row r="1046" spans="8:9" x14ac:dyDescent="0.35">
      <c r="H1046" t="str">
        <f t="shared" si="32"/>
        <v>M</v>
      </c>
      <c r="I1046" t="str">
        <f t="shared" si="33"/>
        <v>enero</v>
      </c>
    </row>
    <row r="1047" spans="8:9" x14ac:dyDescent="0.35">
      <c r="H1047" t="str">
        <f t="shared" si="32"/>
        <v>M</v>
      </c>
      <c r="I1047" t="str">
        <f t="shared" si="33"/>
        <v>enero</v>
      </c>
    </row>
    <row r="1048" spans="8:9" x14ac:dyDescent="0.35">
      <c r="H1048" t="str">
        <f t="shared" si="32"/>
        <v>M</v>
      </c>
      <c r="I1048" t="str">
        <f t="shared" si="33"/>
        <v>enero</v>
      </c>
    </row>
    <row r="1049" spans="8:9" x14ac:dyDescent="0.35">
      <c r="H1049" t="str">
        <f t="shared" si="32"/>
        <v>M</v>
      </c>
      <c r="I1049" t="str">
        <f t="shared" si="33"/>
        <v>enero</v>
      </c>
    </row>
    <row r="1050" spans="8:9" x14ac:dyDescent="0.35">
      <c r="H1050" t="str">
        <f t="shared" si="32"/>
        <v>M</v>
      </c>
      <c r="I1050" t="str">
        <f t="shared" si="33"/>
        <v>enero</v>
      </c>
    </row>
    <row r="1051" spans="8:9" x14ac:dyDescent="0.35">
      <c r="H1051" t="str">
        <f t="shared" si="32"/>
        <v>M</v>
      </c>
      <c r="I1051" t="str">
        <f t="shared" si="33"/>
        <v>enero</v>
      </c>
    </row>
    <row r="1052" spans="8:9" x14ac:dyDescent="0.35">
      <c r="H1052" t="str">
        <f t="shared" si="32"/>
        <v>M</v>
      </c>
      <c r="I1052" t="str">
        <f t="shared" si="33"/>
        <v>enero</v>
      </c>
    </row>
    <row r="1053" spans="8:9" x14ac:dyDescent="0.35">
      <c r="H1053" t="str">
        <f t="shared" si="32"/>
        <v>M</v>
      </c>
      <c r="I1053" t="str">
        <f t="shared" si="33"/>
        <v>enero</v>
      </c>
    </row>
    <row r="1054" spans="8:9" x14ac:dyDescent="0.35">
      <c r="H1054" t="str">
        <f t="shared" si="32"/>
        <v>M</v>
      </c>
      <c r="I1054" t="str">
        <f t="shared" si="33"/>
        <v>enero</v>
      </c>
    </row>
    <row r="1055" spans="8:9" x14ac:dyDescent="0.35">
      <c r="H1055" t="str">
        <f t="shared" si="32"/>
        <v>M</v>
      </c>
      <c r="I1055" t="str">
        <f t="shared" si="33"/>
        <v>enero</v>
      </c>
    </row>
    <row r="1056" spans="8:9" x14ac:dyDescent="0.35">
      <c r="H1056" t="str">
        <f t="shared" ref="H1056:H1119" si="34">IF(A1056="A","A",IF(A1056="AC","A",IF(A1056="FA","A","M")))</f>
        <v>M</v>
      </c>
      <c r="I1056" t="str">
        <f t="shared" ref="I1056:I1119" si="35">TEXT(B1056,"mmmmmmmmmmm")</f>
        <v>enero</v>
      </c>
    </row>
    <row r="1057" spans="8:9" x14ac:dyDescent="0.35">
      <c r="H1057" t="str">
        <f t="shared" si="34"/>
        <v>M</v>
      </c>
      <c r="I1057" t="str">
        <f t="shared" si="35"/>
        <v>enero</v>
      </c>
    </row>
    <row r="1058" spans="8:9" x14ac:dyDescent="0.35">
      <c r="H1058" t="str">
        <f t="shared" si="34"/>
        <v>M</v>
      </c>
      <c r="I1058" t="str">
        <f t="shared" si="35"/>
        <v>enero</v>
      </c>
    </row>
    <row r="1059" spans="8:9" x14ac:dyDescent="0.35">
      <c r="H1059" t="str">
        <f t="shared" si="34"/>
        <v>M</v>
      </c>
      <c r="I1059" t="str">
        <f t="shared" si="35"/>
        <v>enero</v>
      </c>
    </row>
    <row r="1060" spans="8:9" x14ac:dyDescent="0.35">
      <c r="H1060" t="str">
        <f t="shared" si="34"/>
        <v>M</v>
      </c>
      <c r="I1060" t="str">
        <f t="shared" si="35"/>
        <v>enero</v>
      </c>
    </row>
    <row r="1061" spans="8:9" x14ac:dyDescent="0.35">
      <c r="H1061" t="str">
        <f t="shared" si="34"/>
        <v>M</v>
      </c>
      <c r="I1061" t="str">
        <f t="shared" si="35"/>
        <v>enero</v>
      </c>
    </row>
    <row r="1062" spans="8:9" x14ac:dyDescent="0.35">
      <c r="H1062" t="str">
        <f t="shared" si="34"/>
        <v>M</v>
      </c>
      <c r="I1062" t="str">
        <f t="shared" si="35"/>
        <v>enero</v>
      </c>
    </row>
    <row r="1063" spans="8:9" x14ac:dyDescent="0.35">
      <c r="H1063" t="str">
        <f t="shared" si="34"/>
        <v>M</v>
      </c>
      <c r="I1063" t="str">
        <f t="shared" si="35"/>
        <v>enero</v>
      </c>
    </row>
    <row r="1064" spans="8:9" x14ac:dyDescent="0.35">
      <c r="H1064" t="str">
        <f t="shared" si="34"/>
        <v>M</v>
      </c>
      <c r="I1064" t="str">
        <f t="shared" si="35"/>
        <v>enero</v>
      </c>
    </row>
    <row r="1065" spans="8:9" x14ac:dyDescent="0.35">
      <c r="H1065" t="str">
        <f t="shared" si="34"/>
        <v>M</v>
      </c>
      <c r="I1065" t="str">
        <f t="shared" si="35"/>
        <v>enero</v>
      </c>
    </row>
    <row r="1066" spans="8:9" x14ac:dyDescent="0.35">
      <c r="H1066" t="str">
        <f t="shared" si="34"/>
        <v>M</v>
      </c>
      <c r="I1066" t="str">
        <f t="shared" si="35"/>
        <v>enero</v>
      </c>
    </row>
    <row r="1067" spans="8:9" x14ac:dyDescent="0.35">
      <c r="H1067" t="str">
        <f t="shared" si="34"/>
        <v>M</v>
      </c>
      <c r="I1067" t="str">
        <f t="shared" si="35"/>
        <v>enero</v>
      </c>
    </row>
    <row r="1068" spans="8:9" x14ac:dyDescent="0.35">
      <c r="H1068" t="str">
        <f t="shared" si="34"/>
        <v>M</v>
      </c>
      <c r="I1068" t="str">
        <f t="shared" si="35"/>
        <v>enero</v>
      </c>
    </row>
    <row r="1069" spans="8:9" x14ac:dyDescent="0.35">
      <c r="H1069" t="str">
        <f t="shared" si="34"/>
        <v>M</v>
      </c>
      <c r="I1069" t="str">
        <f t="shared" si="35"/>
        <v>enero</v>
      </c>
    </row>
    <row r="1070" spans="8:9" x14ac:dyDescent="0.35">
      <c r="H1070" t="str">
        <f t="shared" si="34"/>
        <v>M</v>
      </c>
      <c r="I1070" t="str">
        <f t="shared" si="35"/>
        <v>enero</v>
      </c>
    </row>
    <row r="1071" spans="8:9" x14ac:dyDescent="0.35">
      <c r="H1071" t="str">
        <f t="shared" si="34"/>
        <v>M</v>
      </c>
      <c r="I1071" t="str">
        <f t="shared" si="35"/>
        <v>enero</v>
      </c>
    </row>
    <row r="1072" spans="8:9" x14ac:dyDescent="0.35">
      <c r="H1072" t="str">
        <f t="shared" si="34"/>
        <v>M</v>
      </c>
      <c r="I1072" t="str">
        <f t="shared" si="35"/>
        <v>enero</v>
      </c>
    </row>
    <row r="1073" spans="8:9" x14ac:dyDescent="0.35">
      <c r="H1073" t="str">
        <f t="shared" si="34"/>
        <v>M</v>
      </c>
      <c r="I1073" t="str">
        <f t="shared" si="35"/>
        <v>enero</v>
      </c>
    </row>
    <row r="1074" spans="8:9" x14ac:dyDescent="0.35">
      <c r="H1074" t="str">
        <f t="shared" si="34"/>
        <v>M</v>
      </c>
      <c r="I1074" t="str">
        <f t="shared" si="35"/>
        <v>enero</v>
      </c>
    </row>
    <row r="1075" spans="8:9" x14ac:dyDescent="0.35">
      <c r="H1075" t="str">
        <f t="shared" si="34"/>
        <v>M</v>
      </c>
      <c r="I1075" t="str">
        <f t="shared" si="35"/>
        <v>enero</v>
      </c>
    </row>
    <row r="1076" spans="8:9" x14ac:dyDescent="0.35">
      <c r="H1076" t="str">
        <f t="shared" si="34"/>
        <v>M</v>
      </c>
      <c r="I1076" t="str">
        <f t="shared" si="35"/>
        <v>enero</v>
      </c>
    </row>
    <row r="1077" spans="8:9" x14ac:dyDescent="0.35">
      <c r="H1077" t="str">
        <f t="shared" si="34"/>
        <v>M</v>
      </c>
      <c r="I1077" t="str">
        <f t="shared" si="35"/>
        <v>enero</v>
      </c>
    </row>
    <row r="1078" spans="8:9" x14ac:dyDescent="0.35">
      <c r="H1078" t="str">
        <f t="shared" si="34"/>
        <v>M</v>
      </c>
      <c r="I1078" t="str">
        <f t="shared" si="35"/>
        <v>enero</v>
      </c>
    </row>
    <row r="1079" spans="8:9" x14ac:dyDescent="0.35">
      <c r="H1079" t="str">
        <f t="shared" si="34"/>
        <v>M</v>
      </c>
      <c r="I1079" t="str">
        <f t="shared" si="35"/>
        <v>enero</v>
      </c>
    </row>
    <row r="1080" spans="8:9" x14ac:dyDescent="0.35">
      <c r="H1080" t="str">
        <f t="shared" si="34"/>
        <v>M</v>
      </c>
      <c r="I1080" t="str">
        <f t="shared" si="35"/>
        <v>enero</v>
      </c>
    </row>
    <row r="1081" spans="8:9" x14ac:dyDescent="0.35">
      <c r="H1081" t="str">
        <f t="shared" si="34"/>
        <v>M</v>
      </c>
      <c r="I1081" t="str">
        <f t="shared" si="35"/>
        <v>enero</v>
      </c>
    </row>
    <row r="1082" spans="8:9" x14ac:dyDescent="0.35">
      <c r="H1082" t="str">
        <f t="shared" si="34"/>
        <v>M</v>
      </c>
      <c r="I1082" t="str">
        <f t="shared" si="35"/>
        <v>enero</v>
      </c>
    </row>
    <row r="1083" spans="8:9" x14ac:dyDescent="0.35">
      <c r="H1083" t="str">
        <f t="shared" si="34"/>
        <v>M</v>
      </c>
      <c r="I1083" t="str">
        <f t="shared" si="35"/>
        <v>enero</v>
      </c>
    </row>
    <row r="1084" spans="8:9" x14ac:dyDescent="0.35">
      <c r="H1084" t="str">
        <f t="shared" si="34"/>
        <v>M</v>
      </c>
      <c r="I1084" t="str">
        <f t="shared" si="35"/>
        <v>enero</v>
      </c>
    </row>
    <row r="1085" spans="8:9" x14ac:dyDescent="0.35">
      <c r="H1085" t="str">
        <f t="shared" si="34"/>
        <v>M</v>
      </c>
      <c r="I1085" t="str">
        <f t="shared" si="35"/>
        <v>enero</v>
      </c>
    </row>
    <row r="1086" spans="8:9" x14ac:dyDescent="0.35">
      <c r="H1086" t="str">
        <f t="shared" si="34"/>
        <v>M</v>
      </c>
      <c r="I1086" t="str">
        <f t="shared" si="35"/>
        <v>enero</v>
      </c>
    </row>
    <row r="1087" spans="8:9" x14ac:dyDescent="0.35">
      <c r="H1087" t="str">
        <f t="shared" si="34"/>
        <v>M</v>
      </c>
      <c r="I1087" t="str">
        <f t="shared" si="35"/>
        <v>enero</v>
      </c>
    </row>
    <row r="1088" spans="8:9" x14ac:dyDescent="0.35">
      <c r="H1088" t="str">
        <f t="shared" si="34"/>
        <v>M</v>
      </c>
      <c r="I1088" t="str">
        <f t="shared" si="35"/>
        <v>enero</v>
      </c>
    </row>
    <row r="1089" spans="8:9" x14ac:dyDescent="0.35">
      <c r="H1089" t="str">
        <f t="shared" si="34"/>
        <v>M</v>
      </c>
      <c r="I1089" t="str">
        <f t="shared" si="35"/>
        <v>enero</v>
      </c>
    </row>
    <row r="1090" spans="8:9" x14ac:dyDescent="0.35">
      <c r="H1090" t="str">
        <f t="shared" si="34"/>
        <v>M</v>
      </c>
      <c r="I1090" t="str">
        <f t="shared" si="35"/>
        <v>enero</v>
      </c>
    </row>
    <row r="1091" spans="8:9" x14ac:dyDescent="0.35">
      <c r="H1091" t="str">
        <f t="shared" si="34"/>
        <v>M</v>
      </c>
      <c r="I1091" t="str">
        <f t="shared" si="35"/>
        <v>enero</v>
      </c>
    </row>
    <row r="1092" spans="8:9" x14ac:dyDescent="0.35">
      <c r="H1092" t="str">
        <f t="shared" si="34"/>
        <v>M</v>
      </c>
      <c r="I1092" t="str">
        <f t="shared" si="35"/>
        <v>enero</v>
      </c>
    </row>
    <row r="1093" spans="8:9" x14ac:dyDescent="0.35">
      <c r="H1093" t="str">
        <f t="shared" si="34"/>
        <v>M</v>
      </c>
      <c r="I1093" t="str">
        <f t="shared" si="35"/>
        <v>enero</v>
      </c>
    </row>
    <row r="1094" spans="8:9" x14ac:dyDescent="0.35">
      <c r="H1094" t="str">
        <f t="shared" si="34"/>
        <v>M</v>
      </c>
      <c r="I1094" t="str">
        <f t="shared" si="35"/>
        <v>enero</v>
      </c>
    </row>
    <row r="1095" spans="8:9" x14ac:dyDescent="0.35">
      <c r="H1095" t="str">
        <f t="shared" si="34"/>
        <v>M</v>
      </c>
      <c r="I1095" t="str">
        <f t="shared" si="35"/>
        <v>enero</v>
      </c>
    </row>
    <row r="1096" spans="8:9" x14ac:dyDescent="0.35">
      <c r="H1096" t="str">
        <f t="shared" si="34"/>
        <v>M</v>
      </c>
      <c r="I1096" t="str">
        <f t="shared" si="35"/>
        <v>enero</v>
      </c>
    </row>
    <row r="1097" spans="8:9" x14ac:dyDescent="0.35">
      <c r="H1097" t="str">
        <f t="shared" si="34"/>
        <v>M</v>
      </c>
      <c r="I1097" t="str">
        <f t="shared" si="35"/>
        <v>enero</v>
      </c>
    </row>
    <row r="1098" spans="8:9" x14ac:dyDescent="0.35">
      <c r="H1098" t="str">
        <f t="shared" si="34"/>
        <v>M</v>
      </c>
      <c r="I1098" t="str">
        <f t="shared" si="35"/>
        <v>enero</v>
      </c>
    </row>
    <row r="1099" spans="8:9" x14ac:dyDescent="0.35">
      <c r="H1099" t="str">
        <f t="shared" si="34"/>
        <v>M</v>
      </c>
      <c r="I1099" t="str">
        <f t="shared" si="35"/>
        <v>enero</v>
      </c>
    </row>
    <row r="1100" spans="8:9" x14ac:dyDescent="0.35">
      <c r="H1100" t="str">
        <f t="shared" si="34"/>
        <v>M</v>
      </c>
      <c r="I1100" t="str">
        <f t="shared" si="35"/>
        <v>enero</v>
      </c>
    </row>
    <row r="1101" spans="8:9" x14ac:dyDescent="0.35">
      <c r="H1101" t="str">
        <f t="shared" si="34"/>
        <v>M</v>
      </c>
      <c r="I1101" t="str">
        <f t="shared" si="35"/>
        <v>enero</v>
      </c>
    </row>
    <row r="1102" spans="8:9" x14ac:dyDescent="0.35">
      <c r="H1102" t="str">
        <f t="shared" si="34"/>
        <v>M</v>
      </c>
      <c r="I1102" t="str">
        <f t="shared" si="35"/>
        <v>enero</v>
      </c>
    </row>
    <row r="1103" spans="8:9" x14ac:dyDescent="0.35">
      <c r="H1103" t="str">
        <f t="shared" si="34"/>
        <v>M</v>
      </c>
      <c r="I1103" t="str">
        <f t="shared" si="35"/>
        <v>enero</v>
      </c>
    </row>
    <row r="1104" spans="8:9" x14ac:dyDescent="0.35">
      <c r="H1104" t="str">
        <f t="shared" si="34"/>
        <v>M</v>
      </c>
      <c r="I1104" t="str">
        <f t="shared" si="35"/>
        <v>enero</v>
      </c>
    </row>
    <row r="1105" spans="8:9" x14ac:dyDescent="0.35">
      <c r="H1105" t="str">
        <f t="shared" si="34"/>
        <v>M</v>
      </c>
      <c r="I1105" t="str">
        <f t="shared" si="35"/>
        <v>enero</v>
      </c>
    </row>
    <row r="1106" spans="8:9" x14ac:dyDescent="0.35">
      <c r="H1106" t="str">
        <f t="shared" si="34"/>
        <v>M</v>
      </c>
      <c r="I1106" t="str">
        <f t="shared" si="35"/>
        <v>enero</v>
      </c>
    </row>
    <row r="1107" spans="8:9" x14ac:dyDescent="0.35">
      <c r="H1107" t="str">
        <f t="shared" si="34"/>
        <v>M</v>
      </c>
      <c r="I1107" t="str">
        <f t="shared" si="35"/>
        <v>enero</v>
      </c>
    </row>
    <row r="1108" spans="8:9" x14ac:dyDescent="0.35">
      <c r="H1108" t="str">
        <f t="shared" si="34"/>
        <v>M</v>
      </c>
      <c r="I1108" t="str">
        <f t="shared" si="35"/>
        <v>enero</v>
      </c>
    </row>
    <row r="1109" spans="8:9" x14ac:dyDescent="0.35">
      <c r="H1109" t="str">
        <f t="shared" si="34"/>
        <v>M</v>
      </c>
      <c r="I1109" t="str">
        <f t="shared" si="35"/>
        <v>enero</v>
      </c>
    </row>
    <row r="1110" spans="8:9" x14ac:dyDescent="0.35">
      <c r="H1110" t="str">
        <f t="shared" si="34"/>
        <v>M</v>
      </c>
      <c r="I1110" t="str">
        <f t="shared" si="35"/>
        <v>enero</v>
      </c>
    </row>
    <row r="1111" spans="8:9" x14ac:dyDescent="0.35">
      <c r="H1111" t="str">
        <f t="shared" si="34"/>
        <v>M</v>
      </c>
      <c r="I1111" t="str">
        <f t="shared" si="35"/>
        <v>enero</v>
      </c>
    </row>
    <row r="1112" spans="8:9" x14ac:dyDescent="0.35">
      <c r="H1112" t="str">
        <f t="shared" si="34"/>
        <v>M</v>
      </c>
      <c r="I1112" t="str">
        <f t="shared" si="35"/>
        <v>enero</v>
      </c>
    </row>
    <row r="1113" spans="8:9" x14ac:dyDescent="0.35">
      <c r="H1113" t="str">
        <f t="shared" si="34"/>
        <v>M</v>
      </c>
      <c r="I1113" t="str">
        <f t="shared" si="35"/>
        <v>enero</v>
      </c>
    </row>
    <row r="1114" spans="8:9" x14ac:dyDescent="0.35">
      <c r="H1114" t="str">
        <f t="shared" si="34"/>
        <v>M</v>
      </c>
      <c r="I1114" t="str">
        <f t="shared" si="35"/>
        <v>enero</v>
      </c>
    </row>
    <row r="1115" spans="8:9" x14ac:dyDescent="0.35">
      <c r="H1115" t="str">
        <f t="shared" si="34"/>
        <v>M</v>
      </c>
      <c r="I1115" t="str">
        <f t="shared" si="35"/>
        <v>enero</v>
      </c>
    </row>
    <row r="1116" spans="8:9" x14ac:dyDescent="0.35">
      <c r="H1116" t="str">
        <f t="shared" si="34"/>
        <v>M</v>
      </c>
      <c r="I1116" t="str">
        <f t="shared" si="35"/>
        <v>enero</v>
      </c>
    </row>
    <row r="1117" spans="8:9" x14ac:dyDescent="0.35">
      <c r="H1117" t="str">
        <f t="shared" si="34"/>
        <v>M</v>
      </c>
      <c r="I1117" t="str">
        <f t="shared" si="35"/>
        <v>enero</v>
      </c>
    </row>
    <row r="1118" spans="8:9" x14ac:dyDescent="0.35">
      <c r="H1118" t="str">
        <f t="shared" si="34"/>
        <v>M</v>
      </c>
      <c r="I1118" t="str">
        <f t="shared" si="35"/>
        <v>enero</v>
      </c>
    </row>
    <row r="1119" spans="8:9" x14ac:dyDescent="0.35">
      <c r="H1119" t="str">
        <f t="shared" si="34"/>
        <v>M</v>
      </c>
      <c r="I1119" t="str">
        <f t="shared" si="35"/>
        <v>enero</v>
      </c>
    </row>
    <row r="1120" spans="8:9" x14ac:dyDescent="0.35">
      <c r="H1120" t="str">
        <f t="shared" ref="H1120:H1183" si="36">IF(A1120="A","A",IF(A1120="AC","A",IF(A1120="FA","A","M")))</f>
        <v>M</v>
      </c>
      <c r="I1120" t="str">
        <f t="shared" ref="I1120:I1183" si="37">TEXT(B1120,"mmmmmmmmmmm")</f>
        <v>enero</v>
      </c>
    </row>
    <row r="1121" spans="8:9" x14ac:dyDescent="0.35">
      <c r="H1121" t="str">
        <f t="shared" si="36"/>
        <v>M</v>
      </c>
      <c r="I1121" t="str">
        <f t="shared" si="37"/>
        <v>enero</v>
      </c>
    </row>
    <row r="1122" spans="8:9" x14ac:dyDescent="0.35">
      <c r="H1122" t="str">
        <f t="shared" si="36"/>
        <v>M</v>
      </c>
      <c r="I1122" t="str">
        <f t="shared" si="37"/>
        <v>enero</v>
      </c>
    </row>
    <row r="1123" spans="8:9" x14ac:dyDescent="0.35">
      <c r="H1123" t="str">
        <f t="shared" si="36"/>
        <v>M</v>
      </c>
      <c r="I1123" t="str">
        <f t="shared" si="37"/>
        <v>enero</v>
      </c>
    </row>
    <row r="1124" spans="8:9" x14ac:dyDescent="0.35">
      <c r="H1124" t="str">
        <f t="shared" si="36"/>
        <v>M</v>
      </c>
      <c r="I1124" t="str">
        <f t="shared" si="37"/>
        <v>enero</v>
      </c>
    </row>
    <row r="1125" spans="8:9" x14ac:dyDescent="0.35">
      <c r="H1125" t="str">
        <f t="shared" si="36"/>
        <v>M</v>
      </c>
      <c r="I1125" t="str">
        <f t="shared" si="37"/>
        <v>enero</v>
      </c>
    </row>
    <row r="1126" spans="8:9" x14ac:dyDescent="0.35">
      <c r="H1126" t="str">
        <f t="shared" si="36"/>
        <v>M</v>
      </c>
      <c r="I1126" t="str">
        <f t="shared" si="37"/>
        <v>enero</v>
      </c>
    </row>
    <row r="1127" spans="8:9" x14ac:dyDescent="0.35">
      <c r="H1127" t="str">
        <f t="shared" si="36"/>
        <v>M</v>
      </c>
      <c r="I1127" t="str">
        <f t="shared" si="37"/>
        <v>enero</v>
      </c>
    </row>
    <row r="1128" spans="8:9" x14ac:dyDescent="0.35">
      <c r="H1128" t="str">
        <f t="shared" si="36"/>
        <v>M</v>
      </c>
      <c r="I1128" t="str">
        <f t="shared" si="37"/>
        <v>enero</v>
      </c>
    </row>
    <row r="1129" spans="8:9" x14ac:dyDescent="0.35">
      <c r="H1129" t="str">
        <f t="shared" si="36"/>
        <v>M</v>
      </c>
      <c r="I1129" t="str">
        <f t="shared" si="37"/>
        <v>enero</v>
      </c>
    </row>
    <row r="1130" spans="8:9" x14ac:dyDescent="0.35">
      <c r="H1130" t="str">
        <f t="shared" si="36"/>
        <v>M</v>
      </c>
      <c r="I1130" t="str">
        <f t="shared" si="37"/>
        <v>enero</v>
      </c>
    </row>
    <row r="1131" spans="8:9" x14ac:dyDescent="0.35">
      <c r="H1131" t="str">
        <f t="shared" si="36"/>
        <v>M</v>
      </c>
      <c r="I1131" t="str">
        <f t="shared" si="37"/>
        <v>enero</v>
      </c>
    </row>
    <row r="1132" spans="8:9" x14ac:dyDescent="0.35">
      <c r="H1132" t="str">
        <f t="shared" si="36"/>
        <v>M</v>
      </c>
      <c r="I1132" t="str">
        <f t="shared" si="37"/>
        <v>enero</v>
      </c>
    </row>
    <row r="1133" spans="8:9" x14ac:dyDescent="0.35">
      <c r="H1133" t="str">
        <f t="shared" si="36"/>
        <v>M</v>
      </c>
      <c r="I1133" t="str">
        <f t="shared" si="37"/>
        <v>enero</v>
      </c>
    </row>
    <row r="1134" spans="8:9" x14ac:dyDescent="0.35">
      <c r="H1134" t="str">
        <f t="shared" si="36"/>
        <v>M</v>
      </c>
      <c r="I1134" t="str">
        <f t="shared" si="37"/>
        <v>enero</v>
      </c>
    </row>
    <row r="1135" spans="8:9" x14ac:dyDescent="0.35">
      <c r="H1135" t="str">
        <f t="shared" si="36"/>
        <v>M</v>
      </c>
      <c r="I1135" t="str">
        <f t="shared" si="37"/>
        <v>enero</v>
      </c>
    </row>
    <row r="1136" spans="8:9" x14ac:dyDescent="0.35">
      <c r="H1136" t="str">
        <f t="shared" si="36"/>
        <v>M</v>
      </c>
      <c r="I1136" t="str">
        <f t="shared" si="37"/>
        <v>enero</v>
      </c>
    </row>
    <row r="1137" spans="8:9" x14ac:dyDescent="0.35">
      <c r="H1137" t="str">
        <f t="shared" si="36"/>
        <v>M</v>
      </c>
      <c r="I1137" t="str">
        <f t="shared" si="37"/>
        <v>enero</v>
      </c>
    </row>
    <row r="1138" spans="8:9" x14ac:dyDescent="0.35">
      <c r="H1138" t="str">
        <f t="shared" si="36"/>
        <v>M</v>
      </c>
      <c r="I1138" t="str">
        <f t="shared" si="37"/>
        <v>enero</v>
      </c>
    </row>
    <row r="1139" spans="8:9" x14ac:dyDescent="0.35">
      <c r="H1139" t="str">
        <f t="shared" si="36"/>
        <v>M</v>
      </c>
      <c r="I1139" t="str">
        <f t="shared" si="37"/>
        <v>enero</v>
      </c>
    </row>
    <row r="1140" spans="8:9" x14ac:dyDescent="0.35">
      <c r="H1140" t="str">
        <f t="shared" si="36"/>
        <v>M</v>
      </c>
      <c r="I1140" t="str">
        <f t="shared" si="37"/>
        <v>enero</v>
      </c>
    </row>
    <row r="1141" spans="8:9" x14ac:dyDescent="0.35">
      <c r="H1141" t="str">
        <f t="shared" si="36"/>
        <v>M</v>
      </c>
      <c r="I1141" t="str">
        <f t="shared" si="37"/>
        <v>enero</v>
      </c>
    </row>
    <row r="1142" spans="8:9" x14ac:dyDescent="0.35">
      <c r="H1142" t="str">
        <f t="shared" si="36"/>
        <v>M</v>
      </c>
      <c r="I1142" t="str">
        <f t="shared" si="37"/>
        <v>enero</v>
      </c>
    </row>
    <row r="1143" spans="8:9" x14ac:dyDescent="0.35">
      <c r="H1143" t="str">
        <f t="shared" si="36"/>
        <v>M</v>
      </c>
      <c r="I1143" t="str">
        <f t="shared" si="37"/>
        <v>enero</v>
      </c>
    </row>
    <row r="1144" spans="8:9" x14ac:dyDescent="0.35">
      <c r="H1144" t="str">
        <f t="shared" si="36"/>
        <v>M</v>
      </c>
      <c r="I1144" t="str">
        <f t="shared" si="37"/>
        <v>enero</v>
      </c>
    </row>
    <row r="1145" spans="8:9" x14ac:dyDescent="0.35">
      <c r="H1145" t="str">
        <f t="shared" si="36"/>
        <v>M</v>
      </c>
      <c r="I1145" t="str">
        <f t="shared" si="37"/>
        <v>enero</v>
      </c>
    </row>
    <row r="1146" spans="8:9" x14ac:dyDescent="0.35">
      <c r="H1146" t="str">
        <f t="shared" si="36"/>
        <v>M</v>
      </c>
      <c r="I1146" t="str">
        <f t="shared" si="37"/>
        <v>enero</v>
      </c>
    </row>
    <row r="1147" spans="8:9" x14ac:dyDescent="0.35">
      <c r="H1147" t="str">
        <f t="shared" si="36"/>
        <v>M</v>
      </c>
      <c r="I1147" t="str">
        <f t="shared" si="37"/>
        <v>enero</v>
      </c>
    </row>
    <row r="1148" spans="8:9" x14ac:dyDescent="0.35">
      <c r="H1148" t="str">
        <f t="shared" si="36"/>
        <v>M</v>
      </c>
      <c r="I1148" t="str">
        <f t="shared" si="37"/>
        <v>enero</v>
      </c>
    </row>
    <row r="1149" spans="8:9" x14ac:dyDescent="0.35">
      <c r="H1149" t="str">
        <f t="shared" si="36"/>
        <v>M</v>
      </c>
      <c r="I1149" t="str">
        <f t="shared" si="37"/>
        <v>enero</v>
      </c>
    </row>
    <row r="1150" spans="8:9" x14ac:dyDescent="0.35">
      <c r="H1150" t="str">
        <f t="shared" si="36"/>
        <v>M</v>
      </c>
      <c r="I1150" t="str">
        <f t="shared" si="37"/>
        <v>enero</v>
      </c>
    </row>
    <row r="1151" spans="8:9" x14ac:dyDescent="0.35">
      <c r="H1151" t="str">
        <f t="shared" si="36"/>
        <v>M</v>
      </c>
      <c r="I1151" t="str">
        <f t="shared" si="37"/>
        <v>enero</v>
      </c>
    </row>
    <row r="1152" spans="8:9" x14ac:dyDescent="0.35">
      <c r="H1152" t="str">
        <f t="shared" si="36"/>
        <v>M</v>
      </c>
      <c r="I1152" t="str">
        <f t="shared" si="37"/>
        <v>enero</v>
      </c>
    </row>
    <row r="1153" spans="8:9" x14ac:dyDescent="0.35">
      <c r="H1153" t="str">
        <f t="shared" si="36"/>
        <v>M</v>
      </c>
      <c r="I1153" t="str">
        <f t="shared" si="37"/>
        <v>enero</v>
      </c>
    </row>
    <row r="1154" spans="8:9" x14ac:dyDescent="0.35">
      <c r="H1154" t="str">
        <f t="shared" si="36"/>
        <v>M</v>
      </c>
      <c r="I1154" t="str">
        <f t="shared" si="37"/>
        <v>enero</v>
      </c>
    </row>
    <row r="1155" spans="8:9" x14ac:dyDescent="0.35">
      <c r="H1155" t="str">
        <f t="shared" si="36"/>
        <v>M</v>
      </c>
      <c r="I1155" t="str">
        <f t="shared" si="37"/>
        <v>enero</v>
      </c>
    </row>
    <row r="1156" spans="8:9" x14ac:dyDescent="0.35">
      <c r="H1156" t="str">
        <f t="shared" si="36"/>
        <v>M</v>
      </c>
      <c r="I1156" t="str">
        <f t="shared" si="37"/>
        <v>enero</v>
      </c>
    </row>
    <row r="1157" spans="8:9" x14ac:dyDescent="0.35">
      <c r="H1157" t="str">
        <f t="shared" si="36"/>
        <v>M</v>
      </c>
      <c r="I1157" t="str">
        <f t="shared" si="37"/>
        <v>enero</v>
      </c>
    </row>
    <row r="1158" spans="8:9" x14ac:dyDescent="0.35">
      <c r="H1158" t="str">
        <f t="shared" si="36"/>
        <v>M</v>
      </c>
      <c r="I1158" t="str">
        <f t="shared" si="37"/>
        <v>enero</v>
      </c>
    </row>
    <row r="1159" spans="8:9" x14ac:dyDescent="0.35">
      <c r="H1159" t="str">
        <f t="shared" si="36"/>
        <v>M</v>
      </c>
      <c r="I1159" t="str">
        <f t="shared" si="37"/>
        <v>enero</v>
      </c>
    </row>
    <row r="1160" spans="8:9" x14ac:dyDescent="0.35">
      <c r="H1160" t="str">
        <f t="shared" si="36"/>
        <v>M</v>
      </c>
      <c r="I1160" t="str">
        <f t="shared" si="37"/>
        <v>enero</v>
      </c>
    </row>
    <row r="1161" spans="8:9" x14ac:dyDescent="0.35">
      <c r="H1161" t="str">
        <f t="shared" si="36"/>
        <v>M</v>
      </c>
      <c r="I1161" t="str">
        <f t="shared" si="37"/>
        <v>enero</v>
      </c>
    </row>
    <row r="1162" spans="8:9" x14ac:dyDescent="0.35">
      <c r="H1162" t="str">
        <f t="shared" si="36"/>
        <v>M</v>
      </c>
      <c r="I1162" t="str">
        <f t="shared" si="37"/>
        <v>enero</v>
      </c>
    </row>
    <row r="1163" spans="8:9" x14ac:dyDescent="0.35">
      <c r="H1163" t="str">
        <f t="shared" si="36"/>
        <v>M</v>
      </c>
      <c r="I1163" t="str">
        <f t="shared" si="37"/>
        <v>enero</v>
      </c>
    </row>
    <row r="1164" spans="8:9" x14ac:dyDescent="0.35">
      <c r="H1164" t="str">
        <f t="shared" si="36"/>
        <v>M</v>
      </c>
      <c r="I1164" t="str">
        <f t="shared" si="37"/>
        <v>enero</v>
      </c>
    </row>
    <row r="1165" spans="8:9" x14ac:dyDescent="0.35">
      <c r="H1165" t="str">
        <f t="shared" si="36"/>
        <v>M</v>
      </c>
      <c r="I1165" t="str">
        <f t="shared" si="37"/>
        <v>enero</v>
      </c>
    </row>
    <row r="1166" spans="8:9" x14ac:dyDescent="0.35">
      <c r="H1166" t="str">
        <f t="shared" si="36"/>
        <v>M</v>
      </c>
      <c r="I1166" t="str">
        <f t="shared" si="37"/>
        <v>enero</v>
      </c>
    </row>
    <row r="1167" spans="8:9" x14ac:dyDescent="0.35">
      <c r="H1167" t="str">
        <f t="shared" si="36"/>
        <v>M</v>
      </c>
      <c r="I1167" t="str">
        <f t="shared" si="37"/>
        <v>enero</v>
      </c>
    </row>
    <row r="1168" spans="8:9" x14ac:dyDescent="0.35">
      <c r="H1168" t="str">
        <f t="shared" si="36"/>
        <v>M</v>
      </c>
      <c r="I1168" t="str">
        <f t="shared" si="37"/>
        <v>enero</v>
      </c>
    </row>
    <row r="1169" spans="8:9" x14ac:dyDescent="0.35">
      <c r="H1169" t="str">
        <f t="shared" si="36"/>
        <v>M</v>
      </c>
      <c r="I1169" t="str">
        <f t="shared" si="37"/>
        <v>enero</v>
      </c>
    </row>
    <row r="1170" spans="8:9" x14ac:dyDescent="0.35">
      <c r="H1170" t="str">
        <f t="shared" si="36"/>
        <v>M</v>
      </c>
      <c r="I1170" t="str">
        <f t="shared" si="37"/>
        <v>enero</v>
      </c>
    </row>
    <row r="1171" spans="8:9" x14ac:dyDescent="0.35">
      <c r="H1171" t="str">
        <f t="shared" si="36"/>
        <v>M</v>
      </c>
      <c r="I1171" t="str">
        <f t="shared" si="37"/>
        <v>enero</v>
      </c>
    </row>
    <row r="1172" spans="8:9" x14ac:dyDescent="0.35">
      <c r="H1172" t="str">
        <f t="shared" si="36"/>
        <v>M</v>
      </c>
      <c r="I1172" t="str">
        <f t="shared" si="37"/>
        <v>enero</v>
      </c>
    </row>
    <row r="1173" spans="8:9" x14ac:dyDescent="0.35">
      <c r="H1173" t="str">
        <f t="shared" si="36"/>
        <v>M</v>
      </c>
      <c r="I1173" t="str">
        <f t="shared" si="37"/>
        <v>enero</v>
      </c>
    </row>
    <row r="1174" spans="8:9" x14ac:dyDescent="0.35">
      <c r="H1174" t="str">
        <f t="shared" si="36"/>
        <v>M</v>
      </c>
      <c r="I1174" t="str">
        <f t="shared" si="37"/>
        <v>enero</v>
      </c>
    </row>
    <row r="1175" spans="8:9" x14ac:dyDescent="0.35">
      <c r="H1175" t="str">
        <f t="shared" si="36"/>
        <v>M</v>
      </c>
      <c r="I1175" t="str">
        <f t="shared" si="37"/>
        <v>enero</v>
      </c>
    </row>
    <row r="1176" spans="8:9" x14ac:dyDescent="0.35">
      <c r="H1176" t="str">
        <f t="shared" si="36"/>
        <v>M</v>
      </c>
      <c r="I1176" t="str">
        <f t="shared" si="37"/>
        <v>enero</v>
      </c>
    </row>
    <row r="1177" spans="8:9" x14ac:dyDescent="0.35">
      <c r="H1177" t="str">
        <f t="shared" si="36"/>
        <v>M</v>
      </c>
      <c r="I1177" t="str">
        <f t="shared" si="37"/>
        <v>enero</v>
      </c>
    </row>
    <row r="1178" spans="8:9" x14ac:dyDescent="0.35">
      <c r="H1178" t="str">
        <f t="shared" si="36"/>
        <v>M</v>
      </c>
      <c r="I1178" t="str">
        <f t="shared" si="37"/>
        <v>enero</v>
      </c>
    </row>
    <row r="1179" spans="8:9" x14ac:dyDescent="0.35">
      <c r="H1179" t="str">
        <f t="shared" si="36"/>
        <v>M</v>
      </c>
      <c r="I1179" t="str">
        <f t="shared" si="37"/>
        <v>enero</v>
      </c>
    </row>
    <row r="1180" spans="8:9" x14ac:dyDescent="0.35">
      <c r="H1180" t="str">
        <f t="shared" si="36"/>
        <v>M</v>
      </c>
      <c r="I1180" t="str">
        <f t="shared" si="37"/>
        <v>enero</v>
      </c>
    </row>
    <row r="1181" spans="8:9" x14ac:dyDescent="0.35">
      <c r="H1181" t="str">
        <f t="shared" si="36"/>
        <v>M</v>
      </c>
      <c r="I1181" t="str">
        <f t="shared" si="37"/>
        <v>enero</v>
      </c>
    </row>
    <row r="1182" spans="8:9" x14ac:dyDescent="0.35">
      <c r="H1182" t="str">
        <f t="shared" si="36"/>
        <v>M</v>
      </c>
      <c r="I1182" t="str">
        <f t="shared" si="37"/>
        <v>enero</v>
      </c>
    </row>
    <row r="1183" spans="8:9" x14ac:dyDescent="0.35">
      <c r="H1183" t="str">
        <f t="shared" si="36"/>
        <v>M</v>
      </c>
      <c r="I1183" t="str">
        <f t="shared" si="37"/>
        <v>enero</v>
      </c>
    </row>
    <row r="1184" spans="8:9" x14ac:dyDescent="0.35">
      <c r="H1184" t="str">
        <f t="shared" ref="H1184:H1247" si="38">IF(A1184="A","A",IF(A1184="AC","A",IF(A1184="FA","A","M")))</f>
        <v>M</v>
      </c>
      <c r="I1184" t="str">
        <f t="shared" ref="I1184:I1247" si="39">TEXT(B1184,"mmmmmmmmmmm")</f>
        <v>enero</v>
      </c>
    </row>
    <row r="1185" spans="8:9" x14ac:dyDescent="0.35">
      <c r="H1185" t="str">
        <f t="shared" si="38"/>
        <v>M</v>
      </c>
      <c r="I1185" t="str">
        <f t="shared" si="39"/>
        <v>enero</v>
      </c>
    </row>
    <row r="1186" spans="8:9" x14ac:dyDescent="0.35">
      <c r="H1186" t="str">
        <f t="shared" si="38"/>
        <v>M</v>
      </c>
      <c r="I1186" t="str">
        <f t="shared" si="39"/>
        <v>enero</v>
      </c>
    </row>
    <row r="1187" spans="8:9" x14ac:dyDescent="0.35">
      <c r="H1187" t="str">
        <f t="shared" si="38"/>
        <v>M</v>
      </c>
      <c r="I1187" t="str">
        <f t="shared" si="39"/>
        <v>enero</v>
      </c>
    </row>
    <row r="1188" spans="8:9" x14ac:dyDescent="0.35">
      <c r="H1188" t="str">
        <f t="shared" si="38"/>
        <v>M</v>
      </c>
      <c r="I1188" t="str">
        <f t="shared" si="39"/>
        <v>enero</v>
      </c>
    </row>
    <row r="1189" spans="8:9" x14ac:dyDescent="0.35">
      <c r="H1189" t="str">
        <f t="shared" si="38"/>
        <v>M</v>
      </c>
      <c r="I1189" t="str">
        <f t="shared" si="39"/>
        <v>enero</v>
      </c>
    </row>
    <row r="1190" spans="8:9" x14ac:dyDescent="0.35">
      <c r="H1190" t="str">
        <f t="shared" si="38"/>
        <v>M</v>
      </c>
      <c r="I1190" t="str">
        <f t="shared" si="39"/>
        <v>enero</v>
      </c>
    </row>
    <row r="1191" spans="8:9" x14ac:dyDescent="0.35">
      <c r="H1191" t="str">
        <f t="shared" si="38"/>
        <v>M</v>
      </c>
      <c r="I1191" t="str">
        <f t="shared" si="39"/>
        <v>enero</v>
      </c>
    </row>
    <row r="1192" spans="8:9" x14ac:dyDescent="0.35">
      <c r="H1192" t="str">
        <f t="shared" si="38"/>
        <v>M</v>
      </c>
      <c r="I1192" t="str">
        <f t="shared" si="39"/>
        <v>enero</v>
      </c>
    </row>
    <row r="1193" spans="8:9" x14ac:dyDescent="0.35">
      <c r="H1193" t="str">
        <f t="shared" si="38"/>
        <v>M</v>
      </c>
      <c r="I1193" t="str">
        <f t="shared" si="39"/>
        <v>enero</v>
      </c>
    </row>
    <row r="1194" spans="8:9" x14ac:dyDescent="0.35">
      <c r="H1194" t="str">
        <f t="shared" si="38"/>
        <v>M</v>
      </c>
      <c r="I1194" t="str">
        <f t="shared" si="39"/>
        <v>enero</v>
      </c>
    </row>
    <row r="1195" spans="8:9" x14ac:dyDescent="0.35">
      <c r="H1195" t="str">
        <f t="shared" si="38"/>
        <v>M</v>
      </c>
      <c r="I1195" t="str">
        <f t="shared" si="39"/>
        <v>enero</v>
      </c>
    </row>
    <row r="1196" spans="8:9" x14ac:dyDescent="0.35">
      <c r="H1196" t="str">
        <f t="shared" si="38"/>
        <v>M</v>
      </c>
      <c r="I1196" t="str">
        <f t="shared" si="39"/>
        <v>enero</v>
      </c>
    </row>
    <row r="1197" spans="8:9" x14ac:dyDescent="0.35">
      <c r="H1197" t="str">
        <f t="shared" si="38"/>
        <v>M</v>
      </c>
      <c r="I1197" t="str">
        <f t="shared" si="39"/>
        <v>enero</v>
      </c>
    </row>
    <row r="1198" spans="8:9" x14ac:dyDescent="0.35">
      <c r="H1198" t="str">
        <f t="shared" si="38"/>
        <v>M</v>
      </c>
      <c r="I1198" t="str">
        <f t="shared" si="39"/>
        <v>enero</v>
      </c>
    </row>
    <row r="1199" spans="8:9" x14ac:dyDescent="0.35">
      <c r="H1199" t="str">
        <f t="shared" si="38"/>
        <v>M</v>
      </c>
      <c r="I1199" t="str">
        <f t="shared" si="39"/>
        <v>enero</v>
      </c>
    </row>
    <row r="1200" spans="8:9" x14ac:dyDescent="0.35">
      <c r="H1200" t="str">
        <f t="shared" si="38"/>
        <v>M</v>
      </c>
      <c r="I1200" t="str">
        <f t="shared" si="39"/>
        <v>enero</v>
      </c>
    </row>
    <row r="1201" spans="8:9" x14ac:dyDescent="0.35">
      <c r="H1201" t="str">
        <f t="shared" si="38"/>
        <v>M</v>
      </c>
      <c r="I1201" t="str">
        <f t="shared" si="39"/>
        <v>enero</v>
      </c>
    </row>
    <row r="1202" spans="8:9" x14ac:dyDescent="0.35">
      <c r="H1202" t="str">
        <f t="shared" si="38"/>
        <v>M</v>
      </c>
      <c r="I1202" t="str">
        <f t="shared" si="39"/>
        <v>enero</v>
      </c>
    </row>
    <row r="1203" spans="8:9" x14ac:dyDescent="0.35">
      <c r="H1203" t="str">
        <f t="shared" si="38"/>
        <v>M</v>
      </c>
      <c r="I1203" t="str">
        <f t="shared" si="39"/>
        <v>enero</v>
      </c>
    </row>
    <row r="1204" spans="8:9" x14ac:dyDescent="0.35">
      <c r="H1204" t="str">
        <f t="shared" si="38"/>
        <v>M</v>
      </c>
      <c r="I1204" t="str">
        <f t="shared" si="39"/>
        <v>enero</v>
      </c>
    </row>
    <row r="1205" spans="8:9" x14ac:dyDescent="0.35">
      <c r="H1205" t="str">
        <f t="shared" si="38"/>
        <v>M</v>
      </c>
      <c r="I1205" t="str">
        <f t="shared" si="39"/>
        <v>enero</v>
      </c>
    </row>
    <row r="1206" spans="8:9" x14ac:dyDescent="0.35">
      <c r="H1206" t="str">
        <f t="shared" si="38"/>
        <v>M</v>
      </c>
      <c r="I1206" t="str">
        <f t="shared" si="39"/>
        <v>enero</v>
      </c>
    </row>
    <row r="1207" spans="8:9" x14ac:dyDescent="0.35">
      <c r="H1207" t="str">
        <f t="shared" si="38"/>
        <v>M</v>
      </c>
      <c r="I1207" t="str">
        <f t="shared" si="39"/>
        <v>enero</v>
      </c>
    </row>
    <row r="1208" spans="8:9" x14ac:dyDescent="0.35">
      <c r="H1208" t="str">
        <f t="shared" si="38"/>
        <v>M</v>
      </c>
      <c r="I1208" t="str">
        <f t="shared" si="39"/>
        <v>enero</v>
      </c>
    </row>
    <row r="1209" spans="8:9" x14ac:dyDescent="0.35">
      <c r="H1209" t="str">
        <f t="shared" si="38"/>
        <v>M</v>
      </c>
      <c r="I1209" t="str">
        <f t="shared" si="39"/>
        <v>enero</v>
      </c>
    </row>
    <row r="1210" spans="8:9" x14ac:dyDescent="0.35">
      <c r="H1210" t="str">
        <f t="shared" si="38"/>
        <v>M</v>
      </c>
      <c r="I1210" t="str">
        <f t="shared" si="39"/>
        <v>enero</v>
      </c>
    </row>
    <row r="1211" spans="8:9" x14ac:dyDescent="0.35">
      <c r="H1211" t="str">
        <f t="shared" si="38"/>
        <v>M</v>
      </c>
      <c r="I1211" t="str">
        <f t="shared" si="39"/>
        <v>enero</v>
      </c>
    </row>
    <row r="1212" spans="8:9" x14ac:dyDescent="0.35">
      <c r="H1212" t="str">
        <f t="shared" si="38"/>
        <v>M</v>
      </c>
      <c r="I1212" t="str">
        <f t="shared" si="39"/>
        <v>enero</v>
      </c>
    </row>
    <row r="1213" spans="8:9" x14ac:dyDescent="0.35">
      <c r="H1213" t="str">
        <f t="shared" si="38"/>
        <v>M</v>
      </c>
      <c r="I1213" t="str">
        <f t="shared" si="39"/>
        <v>enero</v>
      </c>
    </row>
    <row r="1214" spans="8:9" x14ac:dyDescent="0.35">
      <c r="H1214" t="str">
        <f t="shared" si="38"/>
        <v>M</v>
      </c>
      <c r="I1214" t="str">
        <f t="shared" si="39"/>
        <v>enero</v>
      </c>
    </row>
    <row r="1215" spans="8:9" x14ac:dyDescent="0.35">
      <c r="H1215" t="str">
        <f t="shared" si="38"/>
        <v>M</v>
      </c>
      <c r="I1215" t="str">
        <f t="shared" si="39"/>
        <v>enero</v>
      </c>
    </row>
    <row r="1216" spans="8:9" x14ac:dyDescent="0.35">
      <c r="H1216" t="str">
        <f t="shared" si="38"/>
        <v>M</v>
      </c>
      <c r="I1216" t="str">
        <f t="shared" si="39"/>
        <v>enero</v>
      </c>
    </row>
    <row r="1217" spans="8:9" x14ac:dyDescent="0.35">
      <c r="H1217" t="str">
        <f t="shared" si="38"/>
        <v>M</v>
      </c>
      <c r="I1217" t="str">
        <f t="shared" si="39"/>
        <v>enero</v>
      </c>
    </row>
    <row r="1218" spans="8:9" x14ac:dyDescent="0.35">
      <c r="H1218" t="str">
        <f t="shared" si="38"/>
        <v>M</v>
      </c>
      <c r="I1218" t="str">
        <f t="shared" si="39"/>
        <v>enero</v>
      </c>
    </row>
    <row r="1219" spans="8:9" x14ac:dyDescent="0.35">
      <c r="H1219" t="str">
        <f t="shared" si="38"/>
        <v>M</v>
      </c>
      <c r="I1219" t="str">
        <f t="shared" si="39"/>
        <v>enero</v>
      </c>
    </row>
    <row r="1220" spans="8:9" x14ac:dyDescent="0.35">
      <c r="H1220" t="str">
        <f t="shared" si="38"/>
        <v>M</v>
      </c>
      <c r="I1220" t="str">
        <f t="shared" si="39"/>
        <v>enero</v>
      </c>
    </row>
    <row r="1221" spans="8:9" x14ac:dyDescent="0.35">
      <c r="H1221" t="str">
        <f t="shared" si="38"/>
        <v>M</v>
      </c>
      <c r="I1221" t="str">
        <f t="shared" si="39"/>
        <v>enero</v>
      </c>
    </row>
    <row r="1222" spans="8:9" x14ac:dyDescent="0.35">
      <c r="H1222" t="str">
        <f t="shared" si="38"/>
        <v>M</v>
      </c>
      <c r="I1222" t="str">
        <f t="shared" si="39"/>
        <v>enero</v>
      </c>
    </row>
    <row r="1223" spans="8:9" x14ac:dyDescent="0.35">
      <c r="H1223" t="str">
        <f t="shared" si="38"/>
        <v>M</v>
      </c>
      <c r="I1223" t="str">
        <f t="shared" si="39"/>
        <v>enero</v>
      </c>
    </row>
    <row r="1224" spans="8:9" x14ac:dyDescent="0.35">
      <c r="H1224" t="str">
        <f t="shared" si="38"/>
        <v>M</v>
      </c>
      <c r="I1224" t="str">
        <f t="shared" si="39"/>
        <v>enero</v>
      </c>
    </row>
    <row r="1225" spans="8:9" x14ac:dyDescent="0.35">
      <c r="H1225" t="str">
        <f t="shared" si="38"/>
        <v>M</v>
      </c>
      <c r="I1225" t="str">
        <f t="shared" si="39"/>
        <v>enero</v>
      </c>
    </row>
    <row r="1226" spans="8:9" x14ac:dyDescent="0.35">
      <c r="H1226" t="str">
        <f t="shared" si="38"/>
        <v>M</v>
      </c>
      <c r="I1226" t="str">
        <f t="shared" si="39"/>
        <v>enero</v>
      </c>
    </row>
    <row r="1227" spans="8:9" x14ac:dyDescent="0.35">
      <c r="H1227" t="str">
        <f t="shared" si="38"/>
        <v>M</v>
      </c>
      <c r="I1227" t="str">
        <f t="shared" si="39"/>
        <v>enero</v>
      </c>
    </row>
    <row r="1228" spans="8:9" x14ac:dyDescent="0.35">
      <c r="H1228" t="str">
        <f t="shared" si="38"/>
        <v>M</v>
      </c>
      <c r="I1228" t="str">
        <f t="shared" si="39"/>
        <v>enero</v>
      </c>
    </row>
    <row r="1229" spans="8:9" x14ac:dyDescent="0.35">
      <c r="H1229" t="str">
        <f t="shared" si="38"/>
        <v>M</v>
      </c>
      <c r="I1229" t="str">
        <f t="shared" si="39"/>
        <v>enero</v>
      </c>
    </row>
    <row r="1230" spans="8:9" x14ac:dyDescent="0.35">
      <c r="H1230" t="str">
        <f t="shared" si="38"/>
        <v>M</v>
      </c>
      <c r="I1230" t="str">
        <f t="shared" si="39"/>
        <v>enero</v>
      </c>
    </row>
    <row r="1231" spans="8:9" x14ac:dyDescent="0.35">
      <c r="H1231" t="str">
        <f t="shared" si="38"/>
        <v>M</v>
      </c>
      <c r="I1231" t="str">
        <f t="shared" si="39"/>
        <v>enero</v>
      </c>
    </row>
    <row r="1232" spans="8:9" x14ac:dyDescent="0.35">
      <c r="H1232" t="str">
        <f t="shared" si="38"/>
        <v>M</v>
      </c>
      <c r="I1232" t="str">
        <f t="shared" si="39"/>
        <v>enero</v>
      </c>
    </row>
    <row r="1233" spans="8:9" x14ac:dyDescent="0.35">
      <c r="H1233" t="str">
        <f t="shared" si="38"/>
        <v>M</v>
      </c>
      <c r="I1233" t="str">
        <f t="shared" si="39"/>
        <v>enero</v>
      </c>
    </row>
    <row r="1234" spans="8:9" x14ac:dyDescent="0.35">
      <c r="H1234" t="str">
        <f t="shared" si="38"/>
        <v>M</v>
      </c>
      <c r="I1234" t="str">
        <f t="shared" si="39"/>
        <v>enero</v>
      </c>
    </row>
    <row r="1235" spans="8:9" x14ac:dyDescent="0.35">
      <c r="H1235" t="str">
        <f t="shared" si="38"/>
        <v>M</v>
      </c>
      <c r="I1235" t="str">
        <f t="shared" si="39"/>
        <v>enero</v>
      </c>
    </row>
    <row r="1236" spans="8:9" x14ac:dyDescent="0.35">
      <c r="H1236" t="str">
        <f t="shared" si="38"/>
        <v>M</v>
      </c>
      <c r="I1236" t="str">
        <f t="shared" si="39"/>
        <v>enero</v>
      </c>
    </row>
    <row r="1237" spans="8:9" x14ac:dyDescent="0.35">
      <c r="H1237" t="str">
        <f t="shared" si="38"/>
        <v>M</v>
      </c>
      <c r="I1237" t="str">
        <f t="shared" si="39"/>
        <v>enero</v>
      </c>
    </row>
    <row r="1238" spans="8:9" x14ac:dyDescent="0.35">
      <c r="H1238" t="str">
        <f t="shared" si="38"/>
        <v>M</v>
      </c>
      <c r="I1238" t="str">
        <f t="shared" si="39"/>
        <v>enero</v>
      </c>
    </row>
    <row r="1239" spans="8:9" x14ac:dyDescent="0.35">
      <c r="H1239" t="str">
        <f t="shared" si="38"/>
        <v>M</v>
      </c>
      <c r="I1239" t="str">
        <f t="shared" si="39"/>
        <v>enero</v>
      </c>
    </row>
    <row r="1240" spans="8:9" x14ac:dyDescent="0.35">
      <c r="H1240" t="str">
        <f t="shared" si="38"/>
        <v>M</v>
      </c>
      <c r="I1240" t="str">
        <f t="shared" si="39"/>
        <v>enero</v>
      </c>
    </row>
    <row r="1241" spans="8:9" x14ac:dyDescent="0.35">
      <c r="H1241" t="str">
        <f t="shared" si="38"/>
        <v>M</v>
      </c>
      <c r="I1241" t="str">
        <f t="shared" si="39"/>
        <v>enero</v>
      </c>
    </row>
    <row r="1242" spans="8:9" x14ac:dyDescent="0.35">
      <c r="H1242" t="str">
        <f t="shared" si="38"/>
        <v>M</v>
      </c>
      <c r="I1242" t="str">
        <f t="shared" si="39"/>
        <v>enero</v>
      </c>
    </row>
    <row r="1243" spans="8:9" x14ac:dyDescent="0.35">
      <c r="H1243" t="str">
        <f t="shared" si="38"/>
        <v>M</v>
      </c>
      <c r="I1243" t="str">
        <f t="shared" si="39"/>
        <v>enero</v>
      </c>
    </row>
    <row r="1244" spans="8:9" x14ac:dyDescent="0.35">
      <c r="H1244" t="str">
        <f t="shared" si="38"/>
        <v>M</v>
      </c>
      <c r="I1244" t="str">
        <f t="shared" si="39"/>
        <v>enero</v>
      </c>
    </row>
    <row r="1245" spans="8:9" x14ac:dyDescent="0.35">
      <c r="H1245" t="str">
        <f t="shared" si="38"/>
        <v>M</v>
      </c>
      <c r="I1245" t="str">
        <f t="shared" si="39"/>
        <v>enero</v>
      </c>
    </row>
    <row r="1246" spans="8:9" x14ac:dyDescent="0.35">
      <c r="H1246" t="str">
        <f t="shared" si="38"/>
        <v>M</v>
      </c>
      <c r="I1246" t="str">
        <f t="shared" si="39"/>
        <v>enero</v>
      </c>
    </row>
    <row r="1247" spans="8:9" x14ac:dyDescent="0.35">
      <c r="H1247" t="str">
        <f t="shared" si="38"/>
        <v>M</v>
      </c>
      <c r="I1247" t="str">
        <f t="shared" si="39"/>
        <v>enero</v>
      </c>
    </row>
    <row r="1248" spans="8:9" x14ac:dyDescent="0.35">
      <c r="H1248" t="str">
        <f t="shared" ref="H1248:H1311" si="40">IF(A1248="A","A",IF(A1248="AC","A",IF(A1248="FA","A","M")))</f>
        <v>M</v>
      </c>
      <c r="I1248" t="str">
        <f t="shared" ref="I1248:I1311" si="41">TEXT(B1248,"mmmmmmmmmmm")</f>
        <v>enero</v>
      </c>
    </row>
    <row r="1249" spans="8:9" x14ac:dyDescent="0.35">
      <c r="H1249" t="str">
        <f t="shared" si="40"/>
        <v>M</v>
      </c>
      <c r="I1249" t="str">
        <f t="shared" si="41"/>
        <v>enero</v>
      </c>
    </row>
    <row r="1250" spans="8:9" x14ac:dyDescent="0.35">
      <c r="H1250" t="str">
        <f t="shared" si="40"/>
        <v>M</v>
      </c>
      <c r="I1250" t="str">
        <f t="shared" si="41"/>
        <v>enero</v>
      </c>
    </row>
    <row r="1251" spans="8:9" x14ac:dyDescent="0.35">
      <c r="H1251" t="str">
        <f t="shared" si="40"/>
        <v>M</v>
      </c>
      <c r="I1251" t="str">
        <f t="shared" si="41"/>
        <v>enero</v>
      </c>
    </row>
    <row r="1252" spans="8:9" x14ac:dyDescent="0.35">
      <c r="H1252" t="str">
        <f t="shared" si="40"/>
        <v>M</v>
      </c>
      <c r="I1252" t="str">
        <f t="shared" si="41"/>
        <v>enero</v>
      </c>
    </row>
    <row r="1253" spans="8:9" x14ac:dyDescent="0.35">
      <c r="H1253" t="str">
        <f t="shared" si="40"/>
        <v>M</v>
      </c>
      <c r="I1253" t="str">
        <f t="shared" si="41"/>
        <v>enero</v>
      </c>
    </row>
    <row r="1254" spans="8:9" x14ac:dyDescent="0.35">
      <c r="H1254" t="str">
        <f t="shared" si="40"/>
        <v>M</v>
      </c>
      <c r="I1254" t="str">
        <f t="shared" si="41"/>
        <v>enero</v>
      </c>
    </row>
    <row r="1255" spans="8:9" x14ac:dyDescent="0.35">
      <c r="H1255" t="str">
        <f t="shared" si="40"/>
        <v>M</v>
      </c>
      <c r="I1255" t="str">
        <f t="shared" si="41"/>
        <v>enero</v>
      </c>
    </row>
    <row r="1256" spans="8:9" x14ac:dyDescent="0.35">
      <c r="H1256" t="str">
        <f t="shared" si="40"/>
        <v>M</v>
      </c>
      <c r="I1256" t="str">
        <f t="shared" si="41"/>
        <v>enero</v>
      </c>
    </row>
    <row r="1257" spans="8:9" x14ac:dyDescent="0.35">
      <c r="H1257" t="str">
        <f t="shared" si="40"/>
        <v>M</v>
      </c>
      <c r="I1257" t="str">
        <f t="shared" si="41"/>
        <v>enero</v>
      </c>
    </row>
    <row r="1258" spans="8:9" x14ac:dyDescent="0.35">
      <c r="H1258" t="str">
        <f t="shared" si="40"/>
        <v>M</v>
      </c>
      <c r="I1258" t="str">
        <f t="shared" si="41"/>
        <v>enero</v>
      </c>
    </row>
    <row r="1259" spans="8:9" x14ac:dyDescent="0.35">
      <c r="H1259" t="str">
        <f t="shared" si="40"/>
        <v>M</v>
      </c>
      <c r="I1259" t="str">
        <f t="shared" si="41"/>
        <v>enero</v>
      </c>
    </row>
    <row r="1260" spans="8:9" x14ac:dyDescent="0.35">
      <c r="H1260" t="str">
        <f t="shared" si="40"/>
        <v>M</v>
      </c>
      <c r="I1260" t="str">
        <f t="shared" si="41"/>
        <v>enero</v>
      </c>
    </row>
    <row r="1261" spans="8:9" x14ac:dyDescent="0.35">
      <c r="H1261" t="str">
        <f t="shared" si="40"/>
        <v>M</v>
      </c>
      <c r="I1261" t="str">
        <f t="shared" si="41"/>
        <v>enero</v>
      </c>
    </row>
    <row r="1262" spans="8:9" x14ac:dyDescent="0.35">
      <c r="H1262" t="str">
        <f t="shared" si="40"/>
        <v>M</v>
      </c>
      <c r="I1262" t="str">
        <f t="shared" si="41"/>
        <v>enero</v>
      </c>
    </row>
    <row r="1263" spans="8:9" x14ac:dyDescent="0.35">
      <c r="H1263" t="str">
        <f t="shared" si="40"/>
        <v>M</v>
      </c>
      <c r="I1263" t="str">
        <f t="shared" si="41"/>
        <v>enero</v>
      </c>
    </row>
    <row r="1264" spans="8:9" x14ac:dyDescent="0.35">
      <c r="H1264" t="str">
        <f t="shared" si="40"/>
        <v>M</v>
      </c>
      <c r="I1264" t="str">
        <f t="shared" si="41"/>
        <v>enero</v>
      </c>
    </row>
    <row r="1265" spans="8:9" x14ac:dyDescent="0.35">
      <c r="H1265" t="str">
        <f t="shared" si="40"/>
        <v>M</v>
      </c>
      <c r="I1265" t="str">
        <f t="shared" si="41"/>
        <v>enero</v>
      </c>
    </row>
    <row r="1266" spans="8:9" x14ac:dyDescent="0.35">
      <c r="H1266" t="str">
        <f t="shared" si="40"/>
        <v>M</v>
      </c>
      <c r="I1266" t="str">
        <f t="shared" si="41"/>
        <v>enero</v>
      </c>
    </row>
    <row r="1267" spans="8:9" x14ac:dyDescent="0.35">
      <c r="H1267" t="str">
        <f t="shared" si="40"/>
        <v>M</v>
      </c>
      <c r="I1267" t="str">
        <f t="shared" si="41"/>
        <v>enero</v>
      </c>
    </row>
    <row r="1268" spans="8:9" x14ac:dyDescent="0.35">
      <c r="H1268" t="str">
        <f t="shared" si="40"/>
        <v>M</v>
      </c>
      <c r="I1268" t="str">
        <f t="shared" si="41"/>
        <v>enero</v>
      </c>
    </row>
    <row r="1269" spans="8:9" x14ac:dyDescent="0.35">
      <c r="H1269" t="str">
        <f t="shared" si="40"/>
        <v>M</v>
      </c>
      <c r="I1269" t="str">
        <f t="shared" si="41"/>
        <v>enero</v>
      </c>
    </row>
    <row r="1270" spans="8:9" x14ac:dyDescent="0.35">
      <c r="H1270" t="str">
        <f t="shared" si="40"/>
        <v>M</v>
      </c>
      <c r="I1270" t="str">
        <f t="shared" si="41"/>
        <v>enero</v>
      </c>
    </row>
    <row r="1271" spans="8:9" x14ac:dyDescent="0.35">
      <c r="H1271" t="str">
        <f t="shared" si="40"/>
        <v>M</v>
      </c>
      <c r="I1271" t="str">
        <f t="shared" si="41"/>
        <v>enero</v>
      </c>
    </row>
    <row r="1272" spans="8:9" x14ac:dyDescent="0.35">
      <c r="H1272" t="str">
        <f t="shared" si="40"/>
        <v>M</v>
      </c>
      <c r="I1272" t="str">
        <f t="shared" si="41"/>
        <v>enero</v>
      </c>
    </row>
    <row r="1273" spans="8:9" x14ac:dyDescent="0.35">
      <c r="H1273" t="str">
        <f t="shared" si="40"/>
        <v>M</v>
      </c>
      <c r="I1273" t="str">
        <f t="shared" si="41"/>
        <v>enero</v>
      </c>
    </row>
    <row r="1274" spans="8:9" x14ac:dyDescent="0.35">
      <c r="H1274" t="str">
        <f t="shared" si="40"/>
        <v>M</v>
      </c>
      <c r="I1274" t="str">
        <f t="shared" si="41"/>
        <v>enero</v>
      </c>
    </row>
    <row r="1275" spans="8:9" x14ac:dyDescent="0.35">
      <c r="H1275" t="str">
        <f t="shared" si="40"/>
        <v>M</v>
      </c>
      <c r="I1275" t="str">
        <f t="shared" si="41"/>
        <v>enero</v>
      </c>
    </row>
    <row r="1276" spans="8:9" x14ac:dyDescent="0.35">
      <c r="H1276" t="str">
        <f t="shared" si="40"/>
        <v>M</v>
      </c>
      <c r="I1276" t="str">
        <f t="shared" si="41"/>
        <v>enero</v>
      </c>
    </row>
    <row r="1277" spans="8:9" x14ac:dyDescent="0.35">
      <c r="H1277" t="str">
        <f t="shared" si="40"/>
        <v>M</v>
      </c>
      <c r="I1277" t="str">
        <f t="shared" si="41"/>
        <v>enero</v>
      </c>
    </row>
    <row r="1278" spans="8:9" x14ac:dyDescent="0.35">
      <c r="H1278" t="str">
        <f t="shared" si="40"/>
        <v>M</v>
      </c>
      <c r="I1278" t="str">
        <f t="shared" si="41"/>
        <v>enero</v>
      </c>
    </row>
    <row r="1279" spans="8:9" x14ac:dyDescent="0.35">
      <c r="H1279" t="str">
        <f t="shared" si="40"/>
        <v>M</v>
      </c>
      <c r="I1279" t="str">
        <f t="shared" si="41"/>
        <v>enero</v>
      </c>
    </row>
    <row r="1280" spans="8:9" x14ac:dyDescent="0.35">
      <c r="H1280" t="str">
        <f t="shared" si="40"/>
        <v>M</v>
      </c>
      <c r="I1280" t="str">
        <f t="shared" si="41"/>
        <v>enero</v>
      </c>
    </row>
    <row r="1281" spans="8:9" x14ac:dyDescent="0.35">
      <c r="H1281" t="str">
        <f t="shared" si="40"/>
        <v>M</v>
      </c>
      <c r="I1281" t="str">
        <f t="shared" si="41"/>
        <v>enero</v>
      </c>
    </row>
    <row r="1282" spans="8:9" x14ac:dyDescent="0.35">
      <c r="H1282" t="str">
        <f t="shared" si="40"/>
        <v>M</v>
      </c>
      <c r="I1282" t="str">
        <f t="shared" si="41"/>
        <v>enero</v>
      </c>
    </row>
    <row r="1283" spans="8:9" x14ac:dyDescent="0.35">
      <c r="H1283" t="str">
        <f t="shared" si="40"/>
        <v>M</v>
      </c>
      <c r="I1283" t="str">
        <f t="shared" si="41"/>
        <v>enero</v>
      </c>
    </row>
    <row r="1284" spans="8:9" x14ac:dyDescent="0.35">
      <c r="H1284" t="str">
        <f t="shared" si="40"/>
        <v>M</v>
      </c>
      <c r="I1284" t="str">
        <f t="shared" si="41"/>
        <v>enero</v>
      </c>
    </row>
    <row r="1285" spans="8:9" x14ac:dyDescent="0.35">
      <c r="H1285" t="str">
        <f t="shared" si="40"/>
        <v>M</v>
      </c>
      <c r="I1285" t="str">
        <f t="shared" si="41"/>
        <v>enero</v>
      </c>
    </row>
    <row r="1286" spans="8:9" x14ac:dyDescent="0.35">
      <c r="H1286" t="str">
        <f t="shared" si="40"/>
        <v>M</v>
      </c>
      <c r="I1286" t="str">
        <f t="shared" si="41"/>
        <v>enero</v>
      </c>
    </row>
    <row r="1287" spans="8:9" x14ac:dyDescent="0.35">
      <c r="H1287" t="str">
        <f t="shared" si="40"/>
        <v>M</v>
      </c>
      <c r="I1287" t="str">
        <f t="shared" si="41"/>
        <v>enero</v>
      </c>
    </row>
    <row r="1288" spans="8:9" x14ac:dyDescent="0.35">
      <c r="H1288" t="str">
        <f t="shared" si="40"/>
        <v>M</v>
      </c>
      <c r="I1288" t="str">
        <f t="shared" si="41"/>
        <v>enero</v>
      </c>
    </row>
    <row r="1289" spans="8:9" x14ac:dyDescent="0.35">
      <c r="H1289" t="str">
        <f t="shared" si="40"/>
        <v>M</v>
      </c>
      <c r="I1289" t="str">
        <f t="shared" si="41"/>
        <v>enero</v>
      </c>
    </row>
    <row r="1290" spans="8:9" x14ac:dyDescent="0.35">
      <c r="H1290" t="str">
        <f t="shared" si="40"/>
        <v>M</v>
      </c>
      <c r="I1290" t="str">
        <f t="shared" si="41"/>
        <v>enero</v>
      </c>
    </row>
    <row r="1291" spans="8:9" x14ac:dyDescent="0.35">
      <c r="H1291" t="str">
        <f t="shared" si="40"/>
        <v>M</v>
      </c>
      <c r="I1291" t="str">
        <f t="shared" si="41"/>
        <v>enero</v>
      </c>
    </row>
    <row r="1292" spans="8:9" x14ac:dyDescent="0.35">
      <c r="H1292" t="str">
        <f t="shared" si="40"/>
        <v>M</v>
      </c>
      <c r="I1292" t="str">
        <f t="shared" si="41"/>
        <v>enero</v>
      </c>
    </row>
    <row r="1293" spans="8:9" x14ac:dyDescent="0.35">
      <c r="H1293" t="str">
        <f t="shared" si="40"/>
        <v>M</v>
      </c>
      <c r="I1293" t="str">
        <f t="shared" si="41"/>
        <v>enero</v>
      </c>
    </row>
    <row r="1294" spans="8:9" x14ac:dyDescent="0.35">
      <c r="H1294" t="str">
        <f t="shared" si="40"/>
        <v>M</v>
      </c>
      <c r="I1294" t="str">
        <f t="shared" si="41"/>
        <v>enero</v>
      </c>
    </row>
    <row r="1295" spans="8:9" x14ac:dyDescent="0.35">
      <c r="H1295" t="str">
        <f t="shared" si="40"/>
        <v>M</v>
      </c>
      <c r="I1295" t="str">
        <f t="shared" si="41"/>
        <v>enero</v>
      </c>
    </row>
    <row r="1296" spans="8:9" x14ac:dyDescent="0.35">
      <c r="H1296" t="str">
        <f t="shared" si="40"/>
        <v>M</v>
      </c>
      <c r="I1296" t="str">
        <f t="shared" si="41"/>
        <v>enero</v>
      </c>
    </row>
    <row r="1297" spans="8:9" x14ac:dyDescent="0.35">
      <c r="H1297" t="str">
        <f t="shared" si="40"/>
        <v>M</v>
      </c>
      <c r="I1297" t="str">
        <f t="shared" si="41"/>
        <v>enero</v>
      </c>
    </row>
    <row r="1298" spans="8:9" x14ac:dyDescent="0.35">
      <c r="H1298" t="str">
        <f t="shared" si="40"/>
        <v>M</v>
      </c>
      <c r="I1298" t="str">
        <f t="shared" si="41"/>
        <v>enero</v>
      </c>
    </row>
    <row r="1299" spans="8:9" x14ac:dyDescent="0.35">
      <c r="H1299" t="str">
        <f t="shared" si="40"/>
        <v>M</v>
      </c>
      <c r="I1299" t="str">
        <f t="shared" si="41"/>
        <v>enero</v>
      </c>
    </row>
    <row r="1300" spans="8:9" x14ac:dyDescent="0.35">
      <c r="H1300" t="str">
        <f t="shared" si="40"/>
        <v>M</v>
      </c>
      <c r="I1300" t="str">
        <f t="shared" si="41"/>
        <v>enero</v>
      </c>
    </row>
    <row r="1301" spans="8:9" x14ac:dyDescent="0.35">
      <c r="H1301" t="str">
        <f t="shared" si="40"/>
        <v>M</v>
      </c>
      <c r="I1301" t="str">
        <f t="shared" si="41"/>
        <v>enero</v>
      </c>
    </row>
    <row r="1302" spans="8:9" x14ac:dyDescent="0.35">
      <c r="H1302" t="str">
        <f t="shared" si="40"/>
        <v>M</v>
      </c>
      <c r="I1302" t="str">
        <f t="shared" si="41"/>
        <v>enero</v>
      </c>
    </row>
    <row r="1303" spans="8:9" x14ac:dyDescent="0.35">
      <c r="H1303" t="str">
        <f t="shared" si="40"/>
        <v>M</v>
      </c>
      <c r="I1303" t="str">
        <f t="shared" si="41"/>
        <v>enero</v>
      </c>
    </row>
    <row r="1304" spans="8:9" x14ac:dyDescent="0.35">
      <c r="H1304" t="str">
        <f t="shared" si="40"/>
        <v>M</v>
      </c>
      <c r="I1304" t="str">
        <f t="shared" si="41"/>
        <v>enero</v>
      </c>
    </row>
    <row r="1305" spans="8:9" x14ac:dyDescent="0.35">
      <c r="H1305" t="str">
        <f t="shared" si="40"/>
        <v>M</v>
      </c>
      <c r="I1305" t="str">
        <f t="shared" si="41"/>
        <v>enero</v>
      </c>
    </row>
    <row r="1306" spans="8:9" x14ac:dyDescent="0.35">
      <c r="H1306" t="str">
        <f t="shared" si="40"/>
        <v>M</v>
      </c>
      <c r="I1306" t="str">
        <f t="shared" si="41"/>
        <v>enero</v>
      </c>
    </row>
    <row r="1307" spans="8:9" x14ac:dyDescent="0.35">
      <c r="H1307" t="str">
        <f t="shared" si="40"/>
        <v>M</v>
      </c>
      <c r="I1307" t="str">
        <f t="shared" si="41"/>
        <v>enero</v>
      </c>
    </row>
    <row r="1308" spans="8:9" x14ac:dyDescent="0.35">
      <c r="H1308" t="str">
        <f t="shared" si="40"/>
        <v>M</v>
      </c>
      <c r="I1308" t="str">
        <f t="shared" si="41"/>
        <v>enero</v>
      </c>
    </row>
    <row r="1309" spans="8:9" x14ac:dyDescent="0.35">
      <c r="H1309" t="str">
        <f t="shared" si="40"/>
        <v>M</v>
      </c>
      <c r="I1309" t="str">
        <f t="shared" si="41"/>
        <v>enero</v>
      </c>
    </row>
    <row r="1310" spans="8:9" x14ac:dyDescent="0.35">
      <c r="H1310" t="str">
        <f t="shared" si="40"/>
        <v>M</v>
      </c>
      <c r="I1310" t="str">
        <f t="shared" si="41"/>
        <v>enero</v>
      </c>
    </row>
    <row r="1311" spans="8:9" x14ac:dyDescent="0.35">
      <c r="H1311" t="str">
        <f t="shared" si="40"/>
        <v>M</v>
      </c>
      <c r="I1311" t="str">
        <f t="shared" si="41"/>
        <v>enero</v>
      </c>
    </row>
    <row r="1312" spans="8:9" x14ac:dyDescent="0.35">
      <c r="H1312" t="str">
        <f t="shared" ref="H1312:H1375" si="42">IF(A1312="A","A",IF(A1312="AC","A",IF(A1312="FA","A","M")))</f>
        <v>M</v>
      </c>
      <c r="I1312" t="str">
        <f t="shared" ref="I1312:I1375" si="43">TEXT(B1312,"mmmmmmmmmmm")</f>
        <v>enero</v>
      </c>
    </row>
    <row r="1313" spans="8:9" x14ac:dyDescent="0.35">
      <c r="H1313" t="str">
        <f t="shared" si="42"/>
        <v>M</v>
      </c>
      <c r="I1313" t="str">
        <f t="shared" si="43"/>
        <v>enero</v>
      </c>
    </row>
    <row r="1314" spans="8:9" x14ac:dyDescent="0.35">
      <c r="H1314" t="str">
        <f t="shared" si="42"/>
        <v>M</v>
      </c>
      <c r="I1314" t="str">
        <f t="shared" si="43"/>
        <v>enero</v>
      </c>
    </row>
    <row r="1315" spans="8:9" x14ac:dyDescent="0.35">
      <c r="H1315" t="str">
        <f t="shared" si="42"/>
        <v>M</v>
      </c>
      <c r="I1315" t="str">
        <f t="shared" si="43"/>
        <v>enero</v>
      </c>
    </row>
    <row r="1316" spans="8:9" x14ac:dyDescent="0.35">
      <c r="H1316" t="str">
        <f t="shared" si="42"/>
        <v>M</v>
      </c>
      <c r="I1316" t="str">
        <f t="shared" si="43"/>
        <v>enero</v>
      </c>
    </row>
    <row r="1317" spans="8:9" x14ac:dyDescent="0.35">
      <c r="H1317" t="str">
        <f t="shared" si="42"/>
        <v>M</v>
      </c>
      <c r="I1317" t="str">
        <f t="shared" si="43"/>
        <v>enero</v>
      </c>
    </row>
    <row r="1318" spans="8:9" x14ac:dyDescent="0.35">
      <c r="H1318" t="str">
        <f t="shared" si="42"/>
        <v>M</v>
      </c>
      <c r="I1318" t="str">
        <f t="shared" si="43"/>
        <v>enero</v>
      </c>
    </row>
    <row r="1319" spans="8:9" x14ac:dyDescent="0.35">
      <c r="H1319" t="str">
        <f t="shared" si="42"/>
        <v>M</v>
      </c>
      <c r="I1319" t="str">
        <f t="shared" si="43"/>
        <v>enero</v>
      </c>
    </row>
    <row r="1320" spans="8:9" x14ac:dyDescent="0.35">
      <c r="H1320" t="str">
        <f t="shared" si="42"/>
        <v>M</v>
      </c>
      <c r="I1320" t="str">
        <f t="shared" si="43"/>
        <v>enero</v>
      </c>
    </row>
    <row r="1321" spans="8:9" x14ac:dyDescent="0.35">
      <c r="H1321" t="str">
        <f t="shared" si="42"/>
        <v>M</v>
      </c>
      <c r="I1321" t="str">
        <f t="shared" si="43"/>
        <v>enero</v>
      </c>
    </row>
    <row r="1322" spans="8:9" x14ac:dyDescent="0.35">
      <c r="H1322" t="str">
        <f t="shared" si="42"/>
        <v>M</v>
      </c>
      <c r="I1322" t="str">
        <f t="shared" si="43"/>
        <v>enero</v>
      </c>
    </row>
    <row r="1323" spans="8:9" x14ac:dyDescent="0.35">
      <c r="H1323" t="str">
        <f t="shared" si="42"/>
        <v>M</v>
      </c>
      <c r="I1323" t="str">
        <f t="shared" si="43"/>
        <v>enero</v>
      </c>
    </row>
    <row r="1324" spans="8:9" x14ac:dyDescent="0.35">
      <c r="H1324" t="str">
        <f t="shared" si="42"/>
        <v>M</v>
      </c>
      <c r="I1324" t="str">
        <f t="shared" si="43"/>
        <v>enero</v>
      </c>
    </row>
    <row r="1325" spans="8:9" x14ac:dyDescent="0.35">
      <c r="H1325" t="str">
        <f t="shared" si="42"/>
        <v>M</v>
      </c>
      <c r="I1325" t="str">
        <f t="shared" si="43"/>
        <v>enero</v>
      </c>
    </row>
    <row r="1326" spans="8:9" x14ac:dyDescent="0.35">
      <c r="H1326" t="str">
        <f t="shared" si="42"/>
        <v>M</v>
      </c>
      <c r="I1326" t="str">
        <f t="shared" si="43"/>
        <v>enero</v>
      </c>
    </row>
    <row r="1327" spans="8:9" x14ac:dyDescent="0.35">
      <c r="H1327" t="str">
        <f t="shared" si="42"/>
        <v>M</v>
      </c>
      <c r="I1327" t="str">
        <f t="shared" si="43"/>
        <v>enero</v>
      </c>
    </row>
    <row r="1328" spans="8:9" x14ac:dyDescent="0.35">
      <c r="H1328" t="str">
        <f t="shared" si="42"/>
        <v>M</v>
      </c>
      <c r="I1328" t="str">
        <f t="shared" si="43"/>
        <v>enero</v>
      </c>
    </row>
    <row r="1329" spans="8:9" x14ac:dyDescent="0.35">
      <c r="H1329" t="str">
        <f t="shared" si="42"/>
        <v>M</v>
      </c>
      <c r="I1329" t="str">
        <f t="shared" si="43"/>
        <v>enero</v>
      </c>
    </row>
    <row r="1330" spans="8:9" x14ac:dyDescent="0.35">
      <c r="H1330" t="str">
        <f t="shared" si="42"/>
        <v>M</v>
      </c>
      <c r="I1330" t="str">
        <f t="shared" si="43"/>
        <v>enero</v>
      </c>
    </row>
    <row r="1331" spans="8:9" x14ac:dyDescent="0.35">
      <c r="H1331" t="str">
        <f t="shared" si="42"/>
        <v>M</v>
      </c>
      <c r="I1331" t="str">
        <f t="shared" si="43"/>
        <v>enero</v>
      </c>
    </row>
    <row r="1332" spans="8:9" x14ac:dyDescent="0.35">
      <c r="H1332" t="str">
        <f t="shared" si="42"/>
        <v>M</v>
      </c>
      <c r="I1332" t="str">
        <f t="shared" si="43"/>
        <v>enero</v>
      </c>
    </row>
    <row r="1333" spans="8:9" x14ac:dyDescent="0.35">
      <c r="H1333" t="str">
        <f t="shared" si="42"/>
        <v>M</v>
      </c>
      <c r="I1333" t="str">
        <f t="shared" si="43"/>
        <v>enero</v>
      </c>
    </row>
    <row r="1334" spans="8:9" x14ac:dyDescent="0.35">
      <c r="H1334" t="str">
        <f t="shared" si="42"/>
        <v>M</v>
      </c>
      <c r="I1334" t="str">
        <f t="shared" si="43"/>
        <v>enero</v>
      </c>
    </row>
    <row r="1335" spans="8:9" x14ac:dyDescent="0.35">
      <c r="H1335" t="str">
        <f t="shared" si="42"/>
        <v>M</v>
      </c>
      <c r="I1335" t="str">
        <f t="shared" si="43"/>
        <v>enero</v>
      </c>
    </row>
    <row r="1336" spans="8:9" x14ac:dyDescent="0.35">
      <c r="H1336" t="str">
        <f t="shared" si="42"/>
        <v>M</v>
      </c>
      <c r="I1336" t="str">
        <f t="shared" si="43"/>
        <v>enero</v>
      </c>
    </row>
    <row r="1337" spans="8:9" x14ac:dyDescent="0.35">
      <c r="H1337" t="str">
        <f t="shared" si="42"/>
        <v>M</v>
      </c>
      <c r="I1337" t="str">
        <f t="shared" si="43"/>
        <v>enero</v>
      </c>
    </row>
    <row r="1338" spans="8:9" x14ac:dyDescent="0.35">
      <c r="H1338" t="str">
        <f t="shared" si="42"/>
        <v>M</v>
      </c>
      <c r="I1338" t="str">
        <f t="shared" si="43"/>
        <v>enero</v>
      </c>
    </row>
    <row r="1339" spans="8:9" x14ac:dyDescent="0.35">
      <c r="H1339" t="str">
        <f t="shared" si="42"/>
        <v>M</v>
      </c>
      <c r="I1339" t="str">
        <f t="shared" si="43"/>
        <v>enero</v>
      </c>
    </row>
    <row r="1340" spans="8:9" x14ac:dyDescent="0.35">
      <c r="H1340" t="str">
        <f t="shared" si="42"/>
        <v>M</v>
      </c>
      <c r="I1340" t="str">
        <f t="shared" si="43"/>
        <v>enero</v>
      </c>
    </row>
    <row r="1341" spans="8:9" x14ac:dyDescent="0.35">
      <c r="H1341" t="str">
        <f t="shared" si="42"/>
        <v>M</v>
      </c>
      <c r="I1341" t="str">
        <f t="shared" si="43"/>
        <v>enero</v>
      </c>
    </row>
    <row r="1342" spans="8:9" x14ac:dyDescent="0.35">
      <c r="H1342" t="str">
        <f t="shared" si="42"/>
        <v>M</v>
      </c>
      <c r="I1342" t="str">
        <f t="shared" si="43"/>
        <v>enero</v>
      </c>
    </row>
    <row r="1343" spans="8:9" x14ac:dyDescent="0.35">
      <c r="H1343" t="str">
        <f t="shared" si="42"/>
        <v>M</v>
      </c>
      <c r="I1343" t="str">
        <f t="shared" si="43"/>
        <v>enero</v>
      </c>
    </row>
    <row r="1344" spans="8:9" x14ac:dyDescent="0.35">
      <c r="H1344" t="str">
        <f t="shared" si="42"/>
        <v>M</v>
      </c>
      <c r="I1344" t="str">
        <f t="shared" si="43"/>
        <v>enero</v>
      </c>
    </row>
    <row r="1345" spans="8:9" x14ac:dyDescent="0.35">
      <c r="H1345" t="str">
        <f t="shared" si="42"/>
        <v>M</v>
      </c>
      <c r="I1345" t="str">
        <f t="shared" si="43"/>
        <v>enero</v>
      </c>
    </row>
    <row r="1346" spans="8:9" x14ac:dyDescent="0.35">
      <c r="H1346" t="str">
        <f t="shared" si="42"/>
        <v>M</v>
      </c>
      <c r="I1346" t="str">
        <f t="shared" si="43"/>
        <v>enero</v>
      </c>
    </row>
    <row r="1347" spans="8:9" x14ac:dyDescent="0.35">
      <c r="H1347" t="str">
        <f t="shared" si="42"/>
        <v>M</v>
      </c>
      <c r="I1347" t="str">
        <f t="shared" si="43"/>
        <v>enero</v>
      </c>
    </row>
    <row r="1348" spans="8:9" x14ac:dyDescent="0.35">
      <c r="H1348" t="str">
        <f t="shared" si="42"/>
        <v>M</v>
      </c>
      <c r="I1348" t="str">
        <f t="shared" si="43"/>
        <v>enero</v>
      </c>
    </row>
    <row r="1349" spans="8:9" x14ac:dyDescent="0.35">
      <c r="H1349" t="str">
        <f t="shared" si="42"/>
        <v>M</v>
      </c>
      <c r="I1349" t="str">
        <f t="shared" si="43"/>
        <v>enero</v>
      </c>
    </row>
    <row r="1350" spans="8:9" x14ac:dyDescent="0.35">
      <c r="H1350" t="str">
        <f t="shared" si="42"/>
        <v>M</v>
      </c>
      <c r="I1350" t="str">
        <f t="shared" si="43"/>
        <v>enero</v>
      </c>
    </row>
    <row r="1351" spans="8:9" x14ac:dyDescent="0.35">
      <c r="H1351" t="str">
        <f t="shared" si="42"/>
        <v>M</v>
      </c>
      <c r="I1351" t="str">
        <f t="shared" si="43"/>
        <v>enero</v>
      </c>
    </row>
    <row r="1352" spans="8:9" x14ac:dyDescent="0.35">
      <c r="H1352" t="str">
        <f t="shared" si="42"/>
        <v>M</v>
      </c>
      <c r="I1352" t="str">
        <f t="shared" si="43"/>
        <v>enero</v>
      </c>
    </row>
    <row r="1353" spans="8:9" x14ac:dyDescent="0.35">
      <c r="H1353" t="str">
        <f t="shared" si="42"/>
        <v>M</v>
      </c>
      <c r="I1353" t="str">
        <f t="shared" si="43"/>
        <v>enero</v>
      </c>
    </row>
    <row r="1354" spans="8:9" x14ac:dyDescent="0.35">
      <c r="H1354" t="str">
        <f t="shared" si="42"/>
        <v>M</v>
      </c>
      <c r="I1354" t="str">
        <f t="shared" si="43"/>
        <v>enero</v>
      </c>
    </row>
    <row r="1355" spans="8:9" x14ac:dyDescent="0.35">
      <c r="H1355" t="str">
        <f t="shared" si="42"/>
        <v>M</v>
      </c>
      <c r="I1355" t="str">
        <f t="shared" si="43"/>
        <v>enero</v>
      </c>
    </row>
    <row r="1356" spans="8:9" x14ac:dyDescent="0.35">
      <c r="H1356" t="str">
        <f t="shared" si="42"/>
        <v>M</v>
      </c>
      <c r="I1356" t="str">
        <f t="shared" si="43"/>
        <v>enero</v>
      </c>
    </row>
    <row r="1357" spans="8:9" x14ac:dyDescent="0.35">
      <c r="H1357" t="str">
        <f t="shared" si="42"/>
        <v>M</v>
      </c>
      <c r="I1357" t="str">
        <f t="shared" si="43"/>
        <v>enero</v>
      </c>
    </row>
    <row r="1358" spans="8:9" x14ac:dyDescent="0.35">
      <c r="H1358" t="str">
        <f t="shared" si="42"/>
        <v>M</v>
      </c>
      <c r="I1358" t="str">
        <f t="shared" si="43"/>
        <v>enero</v>
      </c>
    </row>
    <row r="1359" spans="8:9" x14ac:dyDescent="0.35">
      <c r="H1359" t="str">
        <f t="shared" si="42"/>
        <v>M</v>
      </c>
      <c r="I1359" t="str">
        <f t="shared" si="43"/>
        <v>enero</v>
      </c>
    </row>
    <row r="1360" spans="8:9" x14ac:dyDescent="0.35">
      <c r="H1360" t="str">
        <f t="shared" si="42"/>
        <v>M</v>
      </c>
      <c r="I1360" t="str">
        <f t="shared" si="43"/>
        <v>enero</v>
      </c>
    </row>
    <row r="1361" spans="8:9" x14ac:dyDescent="0.35">
      <c r="H1361" t="str">
        <f t="shared" si="42"/>
        <v>M</v>
      </c>
      <c r="I1361" t="str">
        <f t="shared" si="43"/>
        <v>enero</v>
      </c>
    </row>
    <row r="1362" spans="8:9" x14ac:dyDescent="0.35">
      <c r="H1362" t="str">
        <f t="shared" si="42"/>
        <v>M</v>
      </c>
      <c r="I1362" t="str">
        <f t="shared" si="43"/>
        <v>enero</v>
      </c>
    </row>
    <row r="1363" spans="8:9" x14ac:dyDescent="0.35">
      <c r="H1363" t="str">
        <f t="shared" si="42"/>
        <v>M</v>
      </c>
      <c r="I1363" t="str">
        <f t="shared" si="43"/>
        <v>enero</v>
      </c>
    </row>
    <row r="1364" spans="8:9" x14ac:dyDescent="0.35">
      <c r="H1364" t="str">
        <f t="shared" si="42"/>
        <v>M</v>
      </c>
      <c r="I1364" t="str">
        <f t="shared" si="43"/>
        <v>enero</v>
      </c>
    </row>
    <row r="1365" spans="8:9" x14ac:dyDescent="0.35">
      <c r="H1365" t="str">
        <f t="shared" si="42"/>
        <v>M</v>
      </c>
      <c r="I1365" t="str">
        <f t="shared" si="43"/>
        <v>enero</v>
      </c>
    </row>
    <row r="1366" spans="8:9" x14ac:dyDescent="0.35">
      <c r="H1366" t="str">
        <f t="shared" si="42"/>
        <v>M</v>
      </c>
      <c r="I1366" t="str">
        <f t="shared" si="43"/>
        <v>enero</v>
      </c>
    </row>
    <row r="1367" spans="8:9" x14ac:dyDescent="0.35">
      <c r="H1367" t="str">
        <f t="shared" si="42"/>
        <v>M</v>
      </c>
      <c r="I1367" t="str">
        <f t="shared" si="43"/>
        <v>enero</v>
      </c>
    </row>
    <row r="1368" spans="8:9" x14ac:dyDescent="0.35">
      <c r="H1368" t="str">
        <f t="shared" si="42"/>
        <v>M</v>
      </c>
      <c r="I1368" t="str">
        <f t="shared" si="43"/>
        <v>enero</v>
      </c>
    </row>
    <row r="1369" spans="8:9" x14ac:dyDescent="0.35">
      <c r="H1369" t="str">
        <f t="shared" si="42"/>
        <v>M</v>
      </c>
      <c r="I1369" t="str">
        <f t="shared" si="43"/>
        <v>enero</v>
      </c>
    </row>
    <row r="1370" spans="8:9" x14ac:dyDescent="0.35">
      <c r="H1370" t="str">
        <f t="shared" si="42"/>
        <v>M</v>
      </c>
      <c r="I1370" t="str">
        <f t="shared" si="43"/>
        <v>enero</v>
      </c>
    </row>
    <row r="1371" spans="8:9" x14ac:dyDescent="0.35">
      <c r="H1371" t="str">
        <f t="shared" si="42"/>
        <v>M</v>
      </c>
      <c r="I1371" t="str">
        <f t="shared" si="43"/>
        <v>enero</v>
      </c>
    </row>
    <row r="1372" spans="8:9" x14ac:dyDescent="0.35">
      <c r="H1372" t="str">
        <f t="shared" si="42"/>
        <v>M</v>
      </c>
      <c r="I1372" t="str">
        <f t="shared" si="43"/>
        <v>enero</v>
      </c>
    </row>
    <row r="1373" spans="8:9" x14ac:dyDescent="0.35">
      <c r="H1373" t="str">
        <f t="shared" si="42"/>
        <v>M</v>
      </c>
      <c r="I1373" t="str">
        <f t="shared" si="43"/>
        <v>enero</v>
      </c>
    </row>
    <row r="1374" spans="8:9" x14ac:dyDescent="0.35">
      <c r="H1374" t="str">
        <f t="shared" si="42"/>
        <v>M</v>
      </c>
      <c r="I1374" t="str">
        <f t="shared" si="43"/>
        <v>enero</v>
      </c>
    </row>
    <row r="1375" spans="8:9" x14ac:dyDescent="0.35">
      <c r="H1375" t="str">
        <f t="shared" si="42"/>
        <v>M</v>
      </c>
      <c r="I1375" t="str">
        <f t="shared" si="43"/>
        <v>enero</v>
      </c>
    </row>
    <row r="1376" spans="8:9" x14ac:dyDescent="0.35">
      <c r="H1376" t="str">
        <f t="shared" ref="H1376:H1439" si="44">IF(A1376="A","A",IF(A1376="AC","A",IF(A1376="FA","A","M")))</f>
        <v>M</v>
      </c>
      <c r="I1376" t="str">
        <f t="shared" ref="I1376:I1439" si="45">TEXT(B1376,"mmmmmmmmmmm")</f>
        <v>enero</v>
      </c>
    </row>
    <row r="1377" spans="8:9" x14ac:dyDescent="0.35">
      <c r="H1377" t="str">
        <f t="shared" si="44"/>
        <v>M</v>
      </c>
      <c r="I1377" t="str">
        <f t="shared" si="45"/>
        <v>enero</v>
      </c>
    </row>
    <row r="1378" spans="8:9" x14ac:dyDescent="0.35">
      <c r="H1378" t="str">
        <f t="shared" si="44"/>
        <v>M</v>
      </c>
      <c r="I1378" t="str">
        <f t="shared" si="45"/>
        <v>enero</v>
      </c>
    </row>
    <row r="1379" spans="8:9" x14ac:dyDescent="0.35">
      <c r="H1379" t="str">
        <f t="shared" si="44"/>
        <v>M</v>
      </c>
      <c r="I1379" t="str">
        <f t="shared" si="45"/>
        <v>enero</v>
      </c>
    </row>
    <row r="1380" spans="8:9" x14ac:dyDescent="0.35">
      <c r="H1380" t="str">
        <f t="shared" si="44"/>
        <v>M</v>
      </c>
      <c r="I1380" t="str">
        <f t="shared" si="45"/>
        <v>enero</v>
      </c>
    </row>
    <row r="1381" spans="8:9" x14ac:dyDescent="0.35">
      <c r="H1381" t="str">
        <f t="shared" si="44"/>
        <v>M</v>
      </c>
      <c r="I1381" t="str">
        <f t="shared" si="45"/>
        <v>enero</v>
      </c>
    </row>
    <row r="1382" spans="8:9" x14ac:dyDescent="0.35">
      <c r="H1382" t="str">
        <f t="shared" si="44"/>
        <v>M</v>
      </c>
      <c r="I1382" t="str">
        <f t="shared" si="45"/>
        <v>enero</v>
      </c>
    </row>
    <row r="1383" spans="8:9" x14ac:dyDescent="0.35">
      <c r="H1383" t="str">
        <f t="shared" si="44"/>
        <v>M</v>
      </c>
      <c r="I1383" t="str">
        <f t="shared" si="45"/>
        <v>enero</v>
      </c>
    </row>
    <row r="1384" spans="8:9" x14ac:dyDescent="0.35">
      <c r="H1384" t="str">
        <f t="shared" si="44"/>
        <v>M</v>
      </c>
      <c r="I1384" t="str">
        <f t="shared" si="45"/>
        <v>enero</v>
      </c>
    </row>
    <row r="1385" spans="8:9" x14ac:dyDescent="0.35">
      <c r="H1385" t="str">
        <f t="shared" si="44"/>
        <v>M</v>
      </c>
      <c r="I1385" t="str">
        <f t="shared" si="45"/>
        <v>enero</v>
      </c>
    </row>
    <row r="1386" spans="8:9" x14ac:dyDescent="0.35">
      <c r="H1386" t="str">
        <f t="shared" si="44"/>
        <v>M</v>
      </c>
      <c r="I1386" t="str">
        <f t="shared" si="45"/>
        <v>enero</v>
      </c>
    </row>
    <row r="1387" spans="8:9" x14ac:dyDescent="0.35">
      <c r="H1387" t="str">
        <f t="shared" si="44"/>
        <v>M</v>
      </c>
      <c r="I1387" t="str">
        <f t="shared" si="45"/>
        <v>enero</v>
      </c>
    </row>
    <row r="1388" spans="8:9" x14ac:dyDescent="0.35">
      <c r="H1388" t="str">
        <f t="shared" si="44"/>
        <v>M</v>
      </c>
      <c r="I1388" t="str">
        <f t="shared" si="45"/>
        <v>enero</v>
      </c>
    </row>
    <row r="1389" spans="8:9" x14ac:dyDescent="0.35">
      <c r="H1389" t="str">
        <f t="shared" si="44"/>
        <v>M</v>
      </c>
      <c r="I1389" t="str">
        <f t="shared" si="45"/>
        <v>enero</v>
      </c>
    </row>
    <row r="1390" spans="8:9" x14ac:dyDescent="0.35">
      <c r="H1390" t="str">
        <f t="shared" si="44"/>
        <v>M</v>
      </c>
      <c r="I1390" t="str">
        <f t="shared" si="45"/>
        <v>enero</v>
      </c>
    </row>
    <row r="1391" spans="8:9" x14ac:dyDescent="0.35">
      <c r="H1391" t="str">
        <f t="shared" si="44"/>
        <v>M</v>
      </c>
      <c r="I1391" t="str">
        <f t="shared" si="45"/>
        <v>enero</v>
      </c>
    </row>
    <row r="1392" spans="8:9" x14ac:dyDescent="0.35">
      <c r="H1392" t="str">
        <f t="shared" si="44"/>
        <v>M</v>
      </c>
      <c r="I1392" t="str">
        <f t="shared" si="45"/>
        <v>enero</v>
      </c>
    </row>
    <row r="1393" spans="8:9" x14ac:dyDescent="0.35">
      <c r="H1393" t="str">
        <f t="shared" si="44"/>
        <v>M</v>
      </c>
      <c r="I1393" t="str">
        <f t="shared" si="45"/>
        <v>enero</v>
      </c>
    </row>
    <row r="1394" spans="8:9" x14ac:dyDescent="0.35">
      <c r="H1394" t="str">
        <f t="shared" si="44"/>
        <v>M</v>
      </c>
      <c r="I1394" t="str">
        <f t="shared" si="45"/>
        <v>enero</v>
      </c>
    </row>
    <row r="1395" spans="8:9" x14ac:dyDescent="0.35">
      <c r="H1395" t="str">
        <f t="shared" si="44"/>
        <v>M</v>
      </c>
      <c r="I1395" t="str">
        <f t="shared" si="45"/>
        <v>enero</v>
      </c>
    </row>
    <row r="1396" spans="8:9" x14ac:dyDescent="0.35">
      <c r="H1396" t="str">
        <f t="shared" si="44"/>
        <v>M</v>
      </c>
      <c r="I1396" t="str">
        <f t="shared" si="45"/>
        <v>enero</v>
      </c>
    </row>
    <row r="1397" spans="8:9" x14ac:dyDescent="0.35">
      <c r="H1397" t="str">
        <f t="shared" si="44"/>
        <v>M</v>
      </c>
      <c r="I1397" t="str">
        <f t="shared" si="45"/>
        <v>enero</v>
      </c>
    </row>
    <row r="1398" spans="8:9" x14ac:dyDescent="0.35">
      <c r="H1398" t="str">
        <f t="shared" si="44"/>
        <v>M</v>
      </c>
      <c r="I1398" t="str">
        <f t="shared" si="45"/>
        <v>enero</v>
      </c>
    </row>
    <row r="1399" spans="8:9" x14ac:dyDescent="0.35">
      <c r="H1399" t="str">
        <f t="shared" si="44"/>
        <v>M</v>
      </c>
      <c r="I1399" t="str">
        <f t="shared" si="45"/>
        <v>enero</v>
      </c>
    </row>
    <row r="1400" spans="8:9" x14ac:dyDescent="0.35">
      <c r="H1400" t="str">
        <f t="shared" si="44"/>
        <v>M</v>
      </c>
      <c r="I1400" t="str">
        <f t="shared" si="45"/>
        <v>enero</v>
      </c>
    </row>
    <row r="1401" spans="8:9" x14ac:dyDescent="0.35">
      <c r="H1401" t="str">
        <f t="shared" si="44"/>
        <v>M</v>
      </c>
      <c r="I1401" t="str">
        <f t="shared" si="45"/>
        <v>enero</v>
      </c>
    </row>
    <row r="1402" spans="8:9" x14ac:dyDescent="0.35">
      <c r="H1402" t="str">
        <f t="shared" si="44"/>
        <v>M</v>
      </c>
      <c r="I1402" t="str">
        <f t="shared" si="45"/>
        <v>enero</v>
      </c>
    </row>
    <row r="1403" spans="8:9" x14ac:dyDescent="0.35">
      <c r="H1403" t="str">
        <f t="shared" si="44"/>
        <v>M</v>
      </c>
      <c r="I1403" t="str">
        <f t="shared" si="45"/>
        <v>enero</v>
      </c>
    </row>
    <row r="1404" spans="8:9" x14ac:dyDescent="0.35">
      <c r="H1404" t="str">
        <f t="shared" si="44"/>
        <v>M</v>
      </c>
      <c r="I1404" t="str">
        <f t="shared" si="45"/>
        <v>enero</v>
      </c>
    </row>
    <row r="1405" spans="8:9" x14ac:dyDescent="0.35">
      <c r="H1405" t="str">
        <f t="shared" si="44"/>
        <v>M</v>
      </c>
      <c r="I1405" t="str">
        <f t="shared" si="45"/>
        <v>enero</v>
      </c>
    </row>
    <row r="1406" spans="8:9" x14ac:dyDescent="0.35">
      <c r="H1406" t="str">
        <f t="shared" si="44"/>
        <v>M</v>
      </c>
      <c r="I1406" t="str">
        <f t="shared" si="45"/>
        <v>enero</v>
      </c>
    </row>
    <row r="1407" spans="8:9" x14ac:dyDescent="0.35">
      <c r="H1407" t="str">
        <f t="shared" si="44"/>
        <v>M</v>
      </c>
      <c r="I1407" t="str">
        <f t="shared" si="45"/>
        <v>enero</v>
      </c>
    </row>
    <row r="1408" spans="8:9" x14ac:dyDescent="0.35">
      <c r="H1408" t="str">
        <f t="shared" si="44"/>
        <v>M</v>
      </c>
      <c r="I1408" t="str">
        <f t="shared" si="45"/>
        <v>enero</v>
      </c>
    </row>
    <row r="1409" spans="8:9" x14ac:dyDescent="0.35">
      <c r="H1409" t="str">
        <f t="shared" si="44"/>
        <v>M</v>
      </c>
      <c r="I1409" t="str">
        <f t="shared" si="45"/>
        <v>enero</v>
      </c>
    </row>
    <row r="1410" spans="8:9" x14ac:dyDescent="0.35">
      <c r="H1410" t="str">
        <f t="shared" si="44"/>
        <v>M</v>
      </c>
      <c r="I1410" t="str">
        <f t="shared" si="45"/>
        <v>enero</v>
      </c>
    </row>
    <row r="1411" spans="8:9" x14ac:dyDescent="0.35">
      <c r="H1411" t="str">
        <f t="shared" si="44"/>
        <v>M</v>
      </c>
      <c r="I1411" t="str">
        <f t="shared" si="45"/>
        <v>enero</v>
      </c>
    </row>
    <row r="1412" spans="8:9" x14ac:dyDescent="0.35">
      <c r="H1412" t="str">
        <f t="shared" si="44"/>
        <v>M</v>
      </c>
      <c r="I1412" t="str">
        <f t="shared" si="45"/>
        <v>enero</v>
      </c>
    </row>
    <row r="1413" spans="8:9" x14ac:dyDescent="0.35">
      <c r="H1413" t="str">
        <f t="shared" si="44"/>
        <v>M</v>
      </c>
      <c r="I1413" t="str">
        <f t="shared" si="45"/>
        <v>enero</v>
      </c>
    </row>
    <row r="1414" spans="8:9" x14ac:dyDescent="0.35">
      <c r="H1414" t="str">
        <f t="shared" si="44"/>
        <v>M</v>
      </c>
      <c r="I1414" t="str">
        <f t="shared" si="45"/>
        <v>enero</v>
      </c>
    </row>
    <row r="1415" spans="8:9" x14ac:dyDescent="0.35">
      <c r="H1415" t="str">
        <f t="shared" si="44"/>
        <v>M</v>
      </c>
      <c r="I1415" t="str">
        <f t="shared" si="45"/>
        <v>enero</v>
      </c>
    </row>
    <row r="1416" spans="8:9" x14ac:dyDescent="0.35">
      <c r="H1416" t="str">
        <f t="shared" si="44"/>
        <v>M</v>
      </c>
      <c r="I1416" t="str">
        <f t="shared" si="45"/>
        <v>enero</v>
      </c>
    </row>
    <row r="1417" spans="8:9" x14ac:dyDescent="0.35">
      <c r="H1417" t="str">
        <f t="shared" si="44"/>
        <v>M</v>
      </c>
      <c r="I1417" t="str">
        <f t="shared" si="45"/>
        <v>enero</v>
      </c>
    </row>
    <row r="1418" spans="8:9" x14ac:dyDescent="0.35">
      <c r="H1418" t="str">
        <f t="shared" si="44"/>
        <v>M</v>
      </c>
      <c r="I1418" t="str">
        <f t="shared" si="45"/>
        <v>enero</v>
      </c>
    </row>
    <row r="1419" spans="8:9" x14ac:dyDescent="0.35">
      <c r="H1419" t="str">
        <f t="shared" si="44"/>
        <v>M</v>
      </c>
      <c r="I1419" t="str">
        <f t="shared" si="45"/>
        <v>enero</v>
      </c>
    </row>
    <row r="1420" spans="8:9" x14ac:dyDescent="0.35">
      <c r="H1420" t="str">
        <f t="shared" si="44"/>
        <v>M</v>
      </c>
      <c r="I1420" t="str">
        <f t="shared" si="45"/>
        <v>enero</v>
      </c>
    </row>
    <row r="1421" spans="8:9" x14ac:dyDescent="0.35">
      <c r="H1421" t="str">
        <f t="shared" si="44"/>
        <v>M</v>
      </c>
      <c r="I1421" t="str">
        <f t="shared" si="45"/>
        <v>enero</v>
      </c>
    </row>
    <row r="1422" spans="8:9" x14ac:dyDescent="0.35">
      <c r="H1422" t="str">
        <f t="shared" si="44"/>
        <v>M</v>
      </c>
      <c r="I1422" t="str">
        <f t="shared" si="45"/>
        <v>enero</v>
      </c>
    </row>
    <row r="1423" spans="8:9" x14ac:dyDescent="0.35">
      <c r="H1423" t="str">
        <f t="shared" si="44"/>
        <v>M</v>
      </c>
      <c r="I1423" t="str">
        <f t="shared" si="45"/>
        <v>enero</v>
      </c>
    </row>
    <row r="1424" spans="8:9" x14ac:dyDescent="0.35">
      <c r="H1424" t="str">
        <f t="shared" si="44"/>
        <v>M</v>
      </c>
      <c r="I1424" t="str">
        <f t="shared" si="45"/>
        <v>enero</v>
      </c>
    </row>
    <row r="1425" spans="8:9" x14ac:dyDescent="0.35">
      <c r="H1425" t="str">
        <f t="shared" si="44"/>
        <v>M</v>
      </c>
      <c r="I1425" t="str">
        <f t="shared" si="45"/>
        <v>enero</v>
      </c>
    </row>
    <row r="1426" spans="8:9" x14ac:dyDescent="0.35">
      <c r="H1426" t="str">
        <f t="shared" si="44"/>
        <v>M</v>
      </c>
      <c r="I1426" t="str">
        <f t="shared" si="45"/>
        <v>enero</v>
      </c>
    </row>
    <row r="1427" spans="8:9" x14ac:dyDescent="0.35">
      <c r="H1427" t="str">
        <f t="shared" si="44"/>
        <v>M</v>
      </c>
      <c r="I1427" t="str">
        <f t="shared" si="45"/>
        <v>enero</v>
      </c>
    </row>
    <row r="1428" spans="8:9" x14ac:dyDescent="0.35">
      <c r="H1428" t="str">
        <f t="shared" si="44"/>
        <v>M</v>
      </c>
      <c r="I1428" t="str">
        <f t="shared" si="45"/>
        <v>enero</v>
      </c>
    </row>
    <row r="1429" spans="8:9" x14ac:dyDescent="0.35">
      <c r="H1429" t="str">
        <f t="shared" si="44"/>
        <v>M</v>
      </c>
      <c r="I1429" t="str">
        <f t="shared" si="45"/>
        <v>enero</v>
      </c>
    </row>
    <row r="1430" spans="8:9" x14ac:dyDescent="0.35">
      <c r="H1430" t="str">
        <f t="shared" si="44"/>
        <v>M</v>
      </c>
      <c r="I1430" t="str">
        <f t="shared" si="45"/>
        <v>enero</v>
      </c>
    </row>
    <row r="1431" spans="8:9" x14ac:dyDescent="0.35">
      <c r="H1431" t="str">
        <f t="shared" si="44"/>
        <v>M</v>
      </c>
      <c r="I1431" t="str">
        <f t="shared" si="45"/>
        <v>enero</v>
      </c>
    </row>
    <row r="1432" spans="8:9" x14ac:dyDescent="0.35">
      <c r="H1432" t="str">
        <f t="shared" si="44"/>
        <v>M</v>
      </c>
      <c r="I1432" t="str">
        <f t="shared" si="45"/>
        <v>enero</v>
      </c>
    </row>
    <row r="1433" spans="8:9" x14ac:dyDescent="0.35">
      <c r="H1433" t="str">
        <f t="shared" si="44"/>
        <v>M</v>
      </c>
      <c r="I1433" t="str">
        <f t="shared" si="45"/>
        <v>enero</v>
      </c>
    </row>
    <row r="1434" spans="8:9" x14ac:dyDescent="0.35">
      <c r="H1434" t="str">
        <f t="shared" si="44"/>
        <v>M</v>
      </c>
      <c r="I1434" t="str">
        <f t="shared" si="45"/>
        <v>enero</v>
      </c>
    </row>
    <row r="1435" spans="8:9" x14ac:dyDescent="0.35">
      <c r="H1435" t="str">
        <f t="shared" si="44"/>
        <v>M</v>
      </c>
      <c r="I1435" t="str">
        <f t="shared" si="45"/>
        <v>enero</v>
      </c>
    </row>
    <row r="1436" spans="8:9" x14ac:dyDescent="0.35">
      <c r="H1436" t="str">
        <f t="shared" si="44"/>
        <v>M</v>
      </c>
      <c r="I1436" t="str">
        <f t="shared" si="45"/>
        <v>enero</v>
      </c>
    </row>
    <row r="1437" spans="8:9" x14ac:dyDescent="0.35">
      <c r="H1437" t="str">
        <f t="shared" si="44"/>
        <v>M</v>
      </c>
      <c r="I1437" t="str">
        <f t="shared" si="45"/>
        <v>enero</v>
      </c>
    </row>
    <row r="1438" spans="8:9" x14ac:dyDescent="0.35">
      <c r="H1438" t="str">
        <f t="shared" si="44"/>
        <v>M</v>
      </c>
      <c r="I1438" t="str">
        <f t="shared" si="45"/>
        <v>enero</v>
      </c>
    </row>
    <row r="1439" spans="8:9" x14ac:dyDescent="0.35">
      <c r="H1439" t="str">
        <f t="shared" si="44"/>
        <v>M</v>
      </c>
      <c r="I1439" t="str">
        <f t="shared" si="45"/>
        <v>enero</v>
      </c>
    </row>
    <row r="1440" spans="8:9" x14ac:dyDescent="0.35">
      <c r="H1440" t="str">
        <f t="shared" ref="H1440:H1503" si="46">IF(A1440="A","A",IF(A1440="AC","A",IF(A1440="FA","A","M")))</f>
        <v>M</v>
      </c>
      <c r="I1440" t="str">
        <f t="shared" ref="I1440:I1503" si="47">TEXT(B1440,"mmmmmmmmmmm")</f>
        <v>enero</v>
      </c>
    </row>
    <row r="1441" spans="8:9" x14ac:dyDescent="0.35">
      <c r="H1441" t="str">
        <f t="shared" si="46"/>
        <v>M</v>
      </c>
      <c r="I1441" t="str">
        <f t="shared" si="47"/>
        <v>enero</v>
      </c>
    </row>
    <row r="1442" spans="8:9" x14ac:dyDescent="0.35">
      <c r="H1442" t="str">
        <f t="shared" si="46"/>
        <v>M</v>
      </c>
      <c r="I1442" t="str">
        <f t="shared" si="47"/>
        <v>enero</v>
      </c>
    </row>
    <row r="1443" spans="8:9" x14ac:dyDescent="0.35">
      <c r="H1443" t="str">
        <f t="shared" si="46"/>
        <v>M</v>
      </c>
      <c r="I1443" t="str">
        <f t="shared" si="47"/>
        <v>enero</v>
      </c>
    </row>
    <row r="1444" spans="8:9" x14ac:dyDescent="0.35">
      <c r="H1444" t="str">
        <f t="shared" si="46"/>
        <v>M</v>
      </c>
      <c r="I1444" t="str">
        <f t="shared" si="47"/>
        <v>enero</v>
      </c>
    </row>
    <row r="1445" spans="8:9" x14ac:dyDescent="0.35">
      <c r="H1445" t="str">
        <f t="shared" si="46"/>
        <v>M</v>
      </c>
      <c r="I1445" t="str">
        <f t="shared" si="47"/>
        <v>enero</v>
      </c>
    </row>
    <row r="1446" spans="8:9" x14ac:dyDescent="0.35">
      <c r="H1446" t="str">
        <f t="shared" si="46"/>
        <v>M</v>
      </c>
      <c r="I1446" t="str">
        <f t="shared" si="47"/>
        <v>enero</v>
      </c>
    </row>
    <row r="1447" spans="8:9" x14ac:dyDescent="0.35">
      <c r="H1447" t="str">
        <f t="shared" si="46"/>
        <v>M</v>
      </c>
      <c r="I1447" t="str">
        <f t="shared" si="47"/>
        <v>enero</v>
      </c>
    </row>
    <row r="1448" spans="8:9" x14ac:dyDescent="0.35">
      <c r="H1448" t="str">
        <f t="shared" si="46"/>
        <v>M</v>
      </c>
      <c r="I1448" t="str">
        <f t="shared" si="47"/>
        <v>enero</v>
      </c>
    </row>
    <row r="1449" spans="8:9" x14ac:dyDescent="0.35">
      <c r="H1449" t="str">
        <f t="shared" si="46"/>
        <v>M</v>
      </c>
      <c r="I1449" t="str">
        <f t="shared" si="47"/>
        <v>enero</v>
      </c>
    </row>
    <row r="1450" spans="8:9" x14ac:dyDescent="0.35">
      <c r="H1450" t="str">
        <f t="shared" si="46"/>
        <v>M</v>
      </c>
      <c r="I1450" t="str">
        <f t="shared" si="47"/>
        <v>enero</v>
      </c>
    </row>
    <row r="1451" spans="8:9" x14ac:dyDescent="0.35">
      <c r="H1451" t="str">
        <f t="shared" si="46"/>
        <v>M</v>
      </c>
      <c r="I1451" t="str">
        <f t="shared" si="47"/>
        <v>enero</v>
      </c>
    </row>
    <row r="1452" spans="8:9" x14ac:dyDescent="0.35">
      <c r="H1452" t="str">
        <f t="shared" si="46"/>
        <v>M</v>
      </c>
      <c r="I1452" t="str">
        <f t="shared" si="47"/>
        <v>enero</v>
      </c>
    </row>
    <row r="1453" spans="8:9" x14ac:dyDescent="0.35">
      <c r="H1453" t="str">
        <f t="shared" si="46"/>
        <v>M</v>
      </c>
      <c r="I1453" t="str">
        <f t="shared" si="47"/>
        <v>enero</v>
      </c>
    </row>
    <row r="1454" spans="8:9" x14ac:dyDescent="0.35">
      <c r="H1454" t="str">
        <f t="shared" si="46"/>
        <v>M</v>
      </c>
      <c r="I1454" t="str">
        <f t="shared" si="47"/>
        <v>enero</v>
      </c>
    </row>
    <row r="1455" spans="8:9" x14ac:dyDescent="0.35">
      <c r="H1455" t="str">
        <f t="shared" si="46"/>
        <v>M</v>
      </c>
      <c r="I1455" t="str">
        <f t="shared" si="47"/>
        <v>enero</v>
      </c>
    </row>
    <row r="1456" spans="8:9" x14ac:dyDescent="0.35">
      <c r="H1456" t="str">
        <f t="shared" si="46"/>
        <v>M</v>
      </c>
      <c r="I1456" t="str">
        <f t="shared" si="47"/>
        <v>enero</v>
      </c>
    </row>
    <row r="1457" spans="8:9" x14ac:dyDescent="0.35">
      <c r="H1457" t="str">
        <f t="shared" si="46"/>
        <v>M</v>
      </c>
      <c r="I1457" t="str">
        <f t="shared" si="47"/>
        <v>enero</v>
      </c>
    </row>
    <row r="1458" spans="8:9" x14ac:dyDescent="0.35">
      <c r="H1458" t="str">
        <f t="shared" si="46"/>
        <v>M</v>
      </c>
      <c r="I1458" t="str">
        <f t="shared" si="47"/>
        <v>enero</v>
      </c>
    </row>
    <row r="1459" spans="8:9" x14ac:dyDescent="0.35">
      <c r="H1459" t="str">
        <f t="shared" si="46"/>
        <v>M</v>
      </c>
      <c r="I1459" t="str">
        <f t="shared" si="47"/>
        <v>enero</v>
      </c>
    </row>
    <row r="1460" spans="8:9" x14ac:dyDescent="0.35">
      <c r="H1460" t="str">
        <f t="shared" si="46"/>
        <v>M</v>
      </c>
      <c r="I1460" t="str">
        <f t="shared" si="47"/>
        <v>enero</v>
      </c>
    </row>
    <row r="1461" spans="8:9" x14ac:dyDescent="0.35">
      <c r="H1461" t="str">
        <f t="shared" si="46"/>
        <v>M</v>
      </c>
      <c r="I1461" t="str">
        <f t="shared" si="47"/>
        <v>enero</v>
      </c>
    </row>
    <row r="1462" spans="8:9" x14ac:dyDescent="0.35">
      <c r="H1462" t="str">
        <f t="shared" si="46"/>
        <v>M</v>
      </c>
      <c r="I1462" t="str">
        <f t="shared" si="47"/>
        <v>enero</v>
      </c>
    </row>
    <row r="1463" spans="8:9" x14ac:dyDescent="0.35">
      <c r="H1463" t="str">
        <f t="shared" si="46"/>
        <v>M</v>
      </c>
      <c r="I1463" t="str">
        <f t="shared" si="47"/>
        <v>enero</v>
      </c>
    </row>
    <row r="1464" spans="8:9" x14ac:dyDescent="0.35">
      <c r="H1464" t="str">
        <f t="shared" si="46"/>
        <v>M</v>
      </c>
      <c r="I1464" t="str">
        <f t="shared" si="47"/>
        <v>enero</v>
      </c>
    </row>
    <row r="1465" spans="8:9" x14ac:dyDescent="0.35">
      <c r="H1465" t="str">
        <f t="shared" si="46"/>
        <v>M</v>
      </c>
      <c r="I1465" t="str">
        <f t="shared" si="47"/>
        <v>enero</v>
      </c>
    </row>
    <row r="1466" spans="8:9" x14ac:dyDescent="0.35">
      <c r="H1466" t="str">
        <f t="shared" si="46"/>
        <v>M</v>
      </c>
      <c r="I1466" t="str">
        <f t="shared" si="47"/>
        <v>enero</v>
      </c>
    </row>
    <row r="1467" spans="8:9" x14ac:dyDescent="0.35">
      <c r="H1467" t="str">
        <f t="shared" si="46"/>
        <v>M</v>
      </c>
      <c r="I1467" t="str">
        <f t="shared" si="47"/>
        <v>enero</v>
      </c>
    </row>
    <row r="1468" spans="8:9" x14ac:dyDescent="0.35">
      <c r="H1468" t="str">
        <f t="shared" si="46"/>
        <v>M</v>
      </c>
      <c r="I1468" t="str">
        <f t="shared" si="47"/>
        <v>enero</v>
      </c>
    </row>
    <row r="1469" spans="8:9" x14ac:dyDescent="0.35">
      <c r="H1469" t="str">
        <f t="shared" si="46"/>
        <v>M</v>
      </c>
      <c r="I1469" t="str">
        <f t="shared" si="47"/>
        <v>enero</v>
      </c>
    </row>
    <row r="1470" spans="8:9" x14ac:dyDescent="0.35">
      <c r="H1470" t="str">
        <f t="shared" si="46"/>
        <v>M</v>
      </c>
      <c r="I1470" t="str">
        <f t="shared" si="47"/>
        <v>enero</v>
      </c>
    </row>
    <row r="1471" spans="8:9" x14ac:dyDescent="0.35">
      <c r="H1471" t="str">
        <f t="shared" si="46"/>
        <v>M</v>
      </c>
      <c r="I1471" t="str">
        <f t="shared" si="47"/>
        <v>enero</v>
      </c>
    </row>
    <row r="1472" spans="8:9" x14ac:dyDescent="0.35">
      <c r="H1472" t="str">
        <f t="shared" si="46"/>
        <v>M</v>
      </c>
      <c r="I1472" t="str">
        <f t="shared" si="47"/>
        <v>enero</v>
      </c>
    </row>
    <row r="1473" spans="8:9" x14ac:dyDescent="0.35">
      <c r="H1473" t="str">
        <f t="shared" si="46"/>
        <v>M</v>
      </c>
      <c r="I1473" t="str">
        <f t="shared" si="47"/>
        <v>enero</v>
      </c>
    </row>
    <row r="1474" spans="8:9" x14ac:dyDescent="0.35">
      <c r="H1474" t="str">
        <f t="shared" si="46"/>
        <v>M</v>
      </c>
      <c r="I1474" t="str">
        <f t="shared" si="47"/>
        <v>enero</v>
      </c>
    </row>
    <row r="1475" spans="8:9" x14ac:dyDescent="0.35">
      <c r="H1475" t="str">
        <f t="shared" si="46"/>
        <v>M</v>
      </c>
      <c r="I1475" t="str">
        <f t="shared" si="47"/>
        <v>enero</v>
      </c>
    </row>
    <row r="1476" spans="8:9" x14ac:dyDescent="0.35">
      <c r="H1476" t="str">
        <f t="shared" si="46"/>
        <v>M</v>
      </c>
      <c r="I1476" t="str">
        <f t="shared" si="47"/>
        <v>enero</v>
      </c>
    </row>
    <row r="1477" spans="8:9" x14ac:dyDescent="0.35">
      <c r="H1477" t="str">
        <f t="shared" si="46"/>
        <v>M</v>
      </c>
      <c r="I1477" t="str">
        <f t="shared" si="47"/>
        <v>enero</v>
      </c>
    </row>
    <row r="1478" spans="8:9" x14ac:dyDescent="0.35">
      <c r="H1478" t="str">
        <f t="shared" si="46"/>
        <v>M</v>
      </c>
      <c r="I1478" t="str">
        <f t="shared" si="47"/>
        <v>enero</v>
      </c>
    </row>
    <row r="1479" spans="8:9" x14ac:dyDescent="0.35">
      <c r="H1479" t="str">
        <f t="shared" si="46"/>
        <v>M</v>
      </c>
      <c r="I1479" t="str">
        <f t="shared" si="47"/>
        <v>enero</v>
      </c>
    </row>
    <row r="1480" spans="8:9" x14ac:dyDescent="0.35">
      <c r="H1480" t="str">
        <f t="shared" si="46"/>
        <v>M</v>
      </c>
      <c r="I1480" t="str">
        <f t="shared" si="47"/>
        <v>enero</v>
      </c>
    </row>
    <row r="1481" spans="8:9" x14ac:dyDescent="0.35">
      <c r="H1481" t="str">
        <f t="shared" si="46"/>
        <v>M</v>
      </c>
      <c r="I1481" t="str">
        <f t="shared" si="47"/>
        <v>enero</v>
      </c>
    </row>
    <row r="1482" spans="8:9" x14ac:dyDescent="0.35">
      <c r="H1482" t="str">
        <f t="shared" si="46"/>
        <v>M</v>
      </c>
      <c r="I1482" t="str">
        <f t="shared" si="47"/>
        <v>enero</v>
      </c>
    </row>
    <row r="1483" spans="8:9" x14ac:dyDescent="0.35">
      <c r="H1483" t="str">
        <f t="shared" si="46"/>
        <v>M</v>
      </c>
      <c r="I1483" t="str">
        <f t="shared" si="47"/>
        <v>enero</v>
      </c>
    </row>
    <row r="1484" spans="8:9" x14ac:dyDescent="0.35">
      <c r="H1484" t="str">
        <f t="shared" si="46"/>
        <v>M</v>
      </c>
      <c r="I1484" t="str">
        <f t="shared" si="47"/>
        <v>enero</v>
      </c>
    </row>
    <row r="1485" spans="8:9" x14ac:dyDescent="0.35">
      <c r="H1485" t="str">
        <f t="shared" si="46"/>
        <v>M</v>
      </c>
      <c r="I1485" t="str">
        <f t="shared" si="47"/>
        <v>enero</v>
      </c>
    </row>
    <row r="1486" spans="8:9" x14ac:dyDescent="0.35">
      <c r="H1486" t="str">
        <f t="shared" si="46"/>
        <v>M</v>
      </c>
      <c r="I1486" t="str">
        <f t="shared" si="47"/>
        <v>enero</v>
      </c>
    </row>
    <row r="1487" spans="8:9" x14ac:dyDescent="0.35">
      <c r="H1487" t="str">
        <f t="shared" si="46"/>
        <v>M</v>
      </c>
      <c r="I1487" t="str">
        <f t="shared" si="47"/>
        <v>enero</v>
      </c>
    </row>
    <row r="1488" spans="8:9" x14ac:dyDescent="0.35">
      <c r="H1488" t="str">
        <f t="shared" si="46"/>
        <v>M</v>
      </c>
      <c r="I1488" t="str">
        <f t="shared" si="47"/>
        <v>enero</v>
      </c>
    </row>
    <row r="1489" spans="8:9" x14ac:dyDescent="0.35">
      <c r="H1489" t="str">
        <f t="shared" si="46"/>
        <v>M</v>
      </c>
      <c r="I1489" t="str">
        <f t="shared" si="47"/>
        <v>enero</v>
      </c>
    </row>
    <row r="1490" spans="8:9" x14ac:dyDescent="0.35">
      <c r="H1490" t="str">
        <f t="shared" si="46"/>
        <v>M</v>
      </c>
      <c r="I1490" t="str">
        <f t="shared" si="47"/>
        <v>enero</v>
      </c>
    </row>
    <row r="1491" spans="8:9" x14ac:dyDescent="0.35">
      <c r="H1491" t="str">
        <f t="shared" si="46"/>
        <v>M</v>
      </c>
      <c r="I1491" t="str">
        <f t="shared" si="47"/>
        <v>enero</v>
      </c>
    </row>
    <row r="1492" spans="8:9" x14ac:dyDescent="0.35">
      <c r="H1492" t="str">
        <f t="shared" si="46"/>
        <v>M</v>
      </c>
      <c r="I1492" t="str">
        <f t="shared" si="47"/>
        <v>enero</v>
      </c>
    </row>
    <row r="1493" spans="8:9" x14ac:dyDescent="0.35">
      <c r="H1493" t="str">
        <f t="shared" si="46"/>
        <v>M</v>
      </c>
      <c r="I1493" t="str">
        <f t="shared" si="47"/>
        <v>enero</v>
      </c>
    </row>
    <row r="1494" spans="8:9" x14ac:dyDescent="0.35">
      <c r="H1494" t="str">
        <f t="shared" si="46"/>
        <v>M</v>
      </c>
      <c r="I1494" t="str">
        <f t="shared" si="47"/>
        <v>enero</v>
      </c>
    </row>
    <row r="1495" spans="8:9" x14ac:dyDescent="0.35">
      <c r="H1495" t="str">
        <f t="shared" si="46"/>
        <v>M</v>
      </c>
      <c r="I1495" t="str">
        <f t="shared" si="47"/>
        <v>enero</v>
      </c>
    </row>
    <row r="1496" spans="8:9" x14ac:dyDescent="0.35">
      <c r="H1496" t="str">
        <f t="shared" si="46"/>
        <v>M</v>
      </c>
      <c r="I1496" t="str">
        <f t="shared" si="47"/>
        <v>enero</v>
      </c>
    </row>
    <row r="1497" spans="8:9" x14ac:dyDescent="0.35">
      <c r="H1497" t="str">
        <f t="shared" si="46"/>
        <v>M</v>
      </c>
      <c r="I1497" t="str">
        <f t="shared" si="47"/>
        <v>enero</v>
      </c>
    </row>
    <row r="1498" spans="8:9" x14ac:dyDescent="0.35">
      <c r="H1498" t="str">
        <f t="shared" si="46"/>
        <v>M</v>
      </c>
      <c r="I1498" t="str">
        <f t="shared" si="47"/>
        <v>enero</v>
      </c>
    </row>
    <row r="1499" spans="8:9" x14ac:dyDescent="0.35">
      <c r="H1499" t="str">
        <f t="shared" si="46"/>
        <v>M</v>
      </c>
      <c r="I1499" t="str">
        <f t="shared" si="47"/>
        <v>enero</v>
      </c>
    </row>
    <row r="1500" spans="8:9" x14ac:dyDescent="0.35">
      <c r="H1500" t="str">
        <f t="shared" si="46"/>
        <v>M</v>
      </c>
      <c r="I1500" t="str">
        <f t="shared" si="47"/>
        <v>enero</v>
      </c>
    </row>
    <row r="1501" spans="8:9" x14ac:dyDescent="0.35">
      <c r="H1501" t="str">
        <f t="shared" si="46"/>
        <v>M</v>
      </c>
      <c r="I1501" t="str">
        <f t="shared" si="47"/>
        <v>enero</v>
      </c>
    </row>
    <row r="1502" spans="8:9" x14ac:dyDescent="0.35">
      <c r="H1502" t="str">
        <f t="shared" si="46"/>
        <v>M</v>
      </c>
      <c r="I1502" t="str">
        <f t="shared" si="47"/>
        <v>enero</v>
      </c>
    </row>
    <row r="1503" spans="8:9" x14ac:dyDescent="0.35">
      <c r="H1503" t="str">
        <f t="shared" si="46"/>
        <v>M</v>
      </c>
      <c r="I1503" t="str">
        <f t="shared" si="47"/>
        <v>enero</v>
      </c>
    </row>
    <row r="1504" spans="8:9" x14ac:dyDescent="0.35">
      <c r="H1504" t="str">
        <f t="shared" ref="H1504:H1567" si="48">IF(A1504="A","A",IF(A1504="AC","A",IF(A1504="FA","A","M")))</f>
        <v>M</v>
      </c>
      <c r="I1504" t="str">
        <f t="shared" ref="I1504:I1567" si="49">TEXT(B1504,"mmmmmmmmmmm")</f>
        <v>enero</v>
      </c>
    </row>
    <row r="1505" spans="8:9" x14ac:dyDescent="0.35">
      <c r="H1505" t="str">
        <f t="shared" si="48"/>
        <v>M</v>
      </c>
      <c r="I1505" t="str">
        <f t="shared" si="49"/>
        <v>enero</v>
      </c>
    </row>
    <row r="1506" spans="8:9" x14ac:dyDescent="0.35">
      <c r="H1506" t="str">
        <f t="shared" si="48"/>
        <v>M</v>
      </c>
      <c r="I1506" t="str">
        <f t="shared" si="49"/>
        <v>enero</v>
      </c>
    </row>
    <row r="1507" spans="8:9" x14ac:dyDescent="0.35">
      <c r="H1507" t="str">
        <f t="shared" si="48"/>
        <v>M</v>
      </c>
      <c r="I1507" t="str">
        <f t="shared" si="49"/>
        <v>enero</v>
      </c>
    </row>
    <row r="1508" spans="8:9" x14ac:dyDescent="0.35">
      <c r="H1508" t="str">
        <f t="shared" si="48"/>
        <v>M</v>
      </c>
      <c r="I1508" t="str">
        <f t="shared" si="49"/>
        <v>enero</v>
      </c>
    </row>
    <row r="1509" spans="8:9" x14ac:dyDescent="0.35">
      <c r="H1509" t="str">
        <f t="shared" si="48"/>
        <v>M</v>
      </c>
      <c r="I1509" t="str">
        <f t="shared" si="49"/>
        <v>enero</v>
      </c>
    </row>
    <row r="1510" spans="8:9" x14ac:dyDescent="0.35">
      <c r="H1510" t="str">
        <f t="shared" si="48"/>
        <v>M</v>
      </c>
      <c r="I1510" t="str">
        <f t="shared" si="49"/>
        <v>enero</v>
      </c>
    </row>
    <row r="1511" spans="8:9" x14ac:dyDescent="0.35">
      <c r="H1511" t="str">
        <f t="shared" si="48"/>
        <v>M</v>
      </c>
      <c r="I1511" t="str">
        <f t="shared" si="49"/>
        <v>enero</v>
      </c>
    </row>
    <row r="1512" spans="8:9" x14ac:dyDescent="0.35">
      <c r="H1512" t="str">
        <f t="shared" si="48"/>
        <v>M</v>
      </c>
      <c r="I1512" t="str">
        <f t="shared" si="49"/>
        <v>enero</v>
      </c>
    </row>
    <row r="1513" spans="8:9" x14ac:dyDescent="0.35">
      <c r="H1513" t="str">
        <f t="shared" si="48"/>
        <v>M</v>
      </c>
      <c r="I1513" t="str">
        <f t="shared" si="49"/>
        <v>enero</v>
      </c>
    </row>
    <row r="1514" spans="8:9" x14ac:dyDescent="0.35">
      <c r="H1514" t="str">
        <f t="shared" si="48"/>
        <v>M</v>
      </c>
      <c r="I1514" t="str">
        <f t="shared" si="49"/>
        <v>enero</v>
      </c>
    </row>
    <row r="1515" spans="8:9" x14ac:dyDescent="0.35">
      <c r="H1515" t="str">
        <f t="shared" si="48"/>
        <v>M</v>
      </c>
      <c r="I1515" t="str">
        <f t="shared" si="49"/>
        <v>enero</v>
      </c>
    </row>
    <row r="1516" spans="8:9" x14ac:dyDescent="0.35">
      <c r="H1516" t="str">
        <f t="shared" si="48"/>
        <v>M</v>
      </c>
      <c r="I1516" t="str">
        <f t="shared" si="49"/>
        <v>enero</v>
      </c>
    </row>
    <row r="1517" spans="8:9" x14ac:dyDescent="0.35">
      <c r="H1517" t="str">
        <f t="shared" si="48"/>
        <v>M</v>
      </c>
      <c r="I1517" t="str">
        <f t="shared" si="49"/>
        <v>enero</v>
      </c>
    </row>
    <row r="1518" spans="8:9" x14ac:dyDescent="0.35">
      <c r="H1518" t="str">
        <f t="shared" si="48"/>
        <v>M</v>
      </c>
      <c r="I1518" t="str">
        <f t="shared" si="49"/>
        <v>enero</v>
      </c>
    </row>
    <row r="1519" spans="8:9" x14ac:dyDescent="0.35">
      <c r="H1519" t="str">
        <f t="shared" si="48"/>
        <v>M</v>
      </c>
      <c r="I1519" t="str">
        <f t="shared" si="49"/>
        <v>enero</v>
      </c>
    </row>
    <row r="1520" spans="8:9" x14ac:dyDescent="0.35">
      <c r="H1520" t="str">
        <f t="shared" si="48"/>
        <v>M</v>
      </c>
      <c r="I1520" t="str">
        <f t="shared" si="49"/>
        <v>enero</v>
      </c>
    </row>
    <row r="1521" spans="8:9" x14ac:dyDescent="0.35">
      <c r="H1521" t="str">
        <f t="shared" si="48"/>
        <v>M</v>
      </c>
      <c r="I1521" t="str">
        <f t="shared" si="49"/>
        <v>enero</v>
      </c>
    </row>
    <row r="1522" spans="8:9" x14ac:dyDescent="0.35">
      <c r="H1522" t="str">
        <f t="shared" si="48"/>
        <v>M</v>
      </c>
      <c r="I1522" t="str">
        <f t="shared" si="49"/>
        <v>enero</v>
      </c>
    </row>
    <row r="1523" spans="8:9" x14ac:dyDescent="0.35">
      <c r="H1523" t="str">
        <f t="shared" si="48"/>
        <v>M</v>
      </c>
      <c r="I1523" t="str">
        <f t="shared" si="49"/>
        <v>enero</v>
      </c>
    </row>
    <row r="1524" spans="8:9" x14ac:dyDescent="0.35">
      <c r="H1524" t="str">
        <f t="shared" si="48"/>
        <v>M</v>
      </c>
      <c r="I1524" t="str">
        <f t="shared" si="49"/>
        <v>enero</v>
      </c>
    </row>
    <row r="1525" spans="8:9" x14ac:dyDescent="0.35">
      <c r="H1525" t="str">
        <f t="shared" si="48"/>
        <v>M</v>
      </c>
      <c r="I1525" t="str">
        <f t="shared" si="49"/>
        <v>enero</v>
      </c>
    </row>
    <row r="1526" spans="8:9" x14ac:dyDescent="0.35">
      <c r="H1526" t="str">
        <f t="shared" si="48"/>
        <v>M</v>
      </c>
      <c r="I1526" t="str">
        <f t="shared" si="49"/>
        <v>enero</v>
      </c>
    </row>
    <row r="1527" spans="8:9" x14ac:dyDescent="0.35">
      <c r="H1527" t="str">
        <f t="shared" si="48"/>
        <v>M</v>
      </c>
      <c r="I1527" t="str">
        <f t="shared" si="49"/>
        <v>enero</v>
      </c>
    </row>
    <row r="1528" spans="8:9" x14ac:dyDescent="0.35">
      <c r="H1528" t="str">
        <f t="shared" si="48"/>
        <v>M</v>
      </c>
      <c r="I1528" t="str">
        <f t="shared" si="49"/>
        <v>enero</v>
      </c>
    </row>
    <row r="1529" spans="8:9" x14ac:dyDescent="0.35">
      <c r="H1529" t="str">
        <f t="shared" si="48"/>
        <v>M</v>
      </c>
      <c r="I1529" t="str">
        <f t="shared" si="49"/>
        <v>enero</v>
      </c>
    </row>
    <row r="1530" spans="8:9" x14ac:dyDescent="0.35">
      <c r="H1530" t="str">
        <f t="shared" si="48"/>
        <v>M</v>
      </c>
      <c r="I1530" t="str">
        <f t="shared" si="49"/>
        <v>enero</v>
      </c>
    </row>
    <row r="1531" spans="8:9" x14ac:dyDescent="0.35">
      <c r="H1531" t="str">
        <f t="shared" si="48"/>
        <v>M</v>
      </c>
      <c r="I1531" t="str">
        <f t="shared" si="49"/>
        <v>enero</v>
      </c>
    </row>
    <row r="1532" spans="8:9" x14ac:dyDescent="0.35">
      <c r="H1532" t="str">
        <f t="shared" si="48"/>
        <v>M</v>
      </c>
      <c r="I1532" t="str">
        <f t="shared" si="49"/>
        <v>enero</v>
      </c>
    </row>
    <row r="1533" spans="8:9" x14ac:dyDescent="0.35">
      <c r="H1533" t="str">
        <f t="shared" si="48"/>
        <v>M</v>
      </c>
      <c r="I1533" t="str">
        <f t="shared" si="49"/>
        <v>enero</v>
      </c>
    </row>
    <row r="1534" spans="8:9" x14ac:dyDescent="0.35">
      <c r="H1534" t="str">
        <f t="shared" si="48"/>
        <v>M</v>
      </c>
      <c r="I1534" t="str">
        <f t="shared" si="49"/>
        <v>enero</v>
      </c>
    </row>
    <row r="1535" spans="8:9" x14ac:dyDescent="0.35">
      <c r="H1535" t="str">
        <f t="shared" si="48"/>
        <v>M</v>
      </c>
      <c r="I1535" t="str">
        <f t="shared" si="49"/>
        <v>enero</v>
      </c>
    </row>
    <row r="1536" spans="8:9" x14ac:dyDescent="0.35">
      <c r="H1536" t="str">
        <f t="shared" si="48"/>
        <v>M</v>
      </c>
      <c r="I1536" t="str">
        <f t="shared" si="49"/>
        <v>enero</v>
      </c>
    </row>
    <row r="1537" spans="8:9" x14ac:dyDescent="0.35">
      <c r="H1537" t="str">
        <f t="shared" si="48"/>
        <v>M</v>
      </c>
      <c r="I1537" t="str">
        <f t="shared" si="49"/>
        <v>enero</v>
      </c>
    </row>
    <row r="1538" spans="8:9" x14ac:dyDescent="0.35">
      <c r="H1538" t="str">
        <f t="shared" si="48"/>
        <v>M</v>
      </c>
      <c r="I1538" t="str">
        <f t="shared" si="49"/>
        <v>enero</v>
      </c>
    </row>
    <row r="1539" spans="8:9" x14ac:dyDescent="0.35">
      <c r="H1539" t="str">
        <f t="shared" si="48"/>
        <v>M</v>
      </c>
      <c r="I1539" t="str">
        <f t="shared" si="49"/>
        <v>enero</v>
      </c>
    </row>
    <row r="1540" spans="8:9" x14ac:dyDescent="0.35">
      <c r="H1540" t="str">
        <f t="shared" si="48"/>
        <v>M</v>
      </c>
      <c r="I1540" t="str">
        <f t="shared" si="49"/>
        <v>enero</v>
      </c>
    </row>
    <row r="1541" spans="8:9" x14ac:dyDescent="0.35">
      <c r="H1541" t="str">
        <f t="shared" si="48"/>
        <v>M</v>
      </c>
      <c r="I1541" t="str">
        <f t="shared" si="49"/>
        <v>enero</v>
      </c>
    </row>
    <row r="1542" spans="8:9" x14ac:dyDescent="0.35">
      <c r="H1542" t="str">
        <f t="shared" si="48"/>
        <v>M</v>
      </c>
      <c r="I1542" t="str">
        <f t="shared" si="49"/>
        <v>enero</v>
      </c>
    </row>
    <row r="1543" spans="8:9" x14ac:dyDescent="0.35">
      <c r="H1543" t="str">
        <f t="shared" si="48"/>
        <v>M</v>
      </c>
      <c r="I1543" t="str">
        <f t="shared" si="49"/>
        <v>enero</v>
      </c>
    </row>
    <row r="1544" spans="8:9" x14ac:dyDescent="0.35">
      <c r="H1544" t="str">
        <f t="shared" si="48"/>
        <v>M</v>
      </c>
      <c r="I1544" t="str">
        <f t="shared" si="49"/>
        <v>enero</v>
      </c>
    </row>
    <row r="1545" spans="8:9" x14ac:dyDescent="0.35">
      <c r="H1545" t="str">
        <f t="shared" si="48"/>
        <v>M</v>
      </c>
      <c r="I1545" t="str">
        <f t="shared" si="49"/>
        <v>enero</v>
      </c>
    </row>
    <row r="1546" spans="8:9" x14ac:dyDescent="0.35">
      <c r="H1546" t="str">
        <f t="shared" si="48"/>
        <v>M</v>
      </c>
      <c r="I1546" t="str">
        <f t="shared" si="49"/>
        <v>enero</v>
      </c>
    </row>
    <row r="1547" spans="8:9" x14ac:dyDescent="0.35">
      <c r="H1547" t="str">
        <f t="shared" si="48"/>
        <v>M</v>
      </c>
      <c r="I1547" t="str">
        <f t="shared" si="49"/>
        <v>enero</v>
      </c>
    </row>
    <row r="1548" spans="8:9" x14ac:dyDescent="0.35">
      <c r="H1548" t="str">
        <f t="shared" si="48"/>
        <v>M</v>
      </c>
      <c r="I1548" t="str">
        <f t="shared" si="49"/>
        <v>enero</v>
      </c>
    </row>
    <row r="1549" spans="8:9" x14ac:dyDescent="0.35">
      <c r="H1549" t="str">
        <f t="shared" si="48"/>
        <v>M</v>
      </c>
      <c r="I1549" t="str">
        <f t="shared" si="49"/>
        <v>enero</v>
      </c>
    </row>
    <row r="1550" spans="8:9" x14ac:dyDescent="0.35">
      <c r="H1550" t="str">
        <f t="shared" si="48"/>
        <v>M</v>
      </c>
      <c r="I1550" t="str">
        <f t="shared" si="49"/>
        <v>enero</v>
      </c>
    </row>
    <row r="1551" spans="8:9" x14ac:dyDescent="0.35">
      <c r="H1551" t="str">
        <f t="shared" si="48"/>
        <v>M</v>
      </c>
      <c r="I1551" t="str">
        <f t="shared" si="49"/>
        <v>enero</v>
      </c>
    </row>
    <row r="1552" spans="8:9" x14ac:dyDescent="0.35">
      <c r="H1552" t="str">
        <f t="shared" si="48"/>
        <v>M</v>
      </c>
      <c r="I1552" t="str">
        <f t="shared" si="49"/>
        <v>enero</v>
      </c>
    </row>
    <row r="1553" spans="8:9" x14ac:dyDescent="0.35">
      <c r="H1553" t="str">
        <f t="shared" si="48"/>
        <v>M</v>
      </c>
      <c r="I1553" t="str">
        <f t="shared" si="49"/>
        <v>enero</v>
      </c>
    </row>
    <row r="1554" spans="8:9" x14ac:dyDescent="0.35">
      <c r="H1554" t="str">
        <f t="shared" si="48"/>
        <v>M</v>
      </c>
      <c r="I1554" t="str">
        <f t="shared" si="49"/>
        <v>enero</v>
      </c>
    </row>
    <row r="1555" spans="8:9" x14ac:dyDescent="0.35">
      <c r="H1555" t="str">
        <f t="shared" si="48"/>
        <v>M</v>
      </c>
      <c r="I1555" t="str">
        <f t="shared" si="49"/>
        <v>enero</v>
      </c>
    </row>
    <row r="1556" spans="8:9" x14ac:dyDescent="0.35">
      <c r="H1556" t="str">
        <f t="shared" si="48"/>
        <v>M</v>
      </c>
      <c r="I1556" t="str">
        <f t="shared" si="49"/>
        <v>enero</v>
      </c>
    </row>
    <row r="1557" spans="8:9" x14ac:dyDescent="0.35">
      <c r="H1557" t="str">
        <f t="shared" si="48"/>
        <v>M</v>
      </c>
      <c r="I1557" t="str">
        <f t="shared" si="49"/>
        <v>enero</v>
      </c>
    </row>
    <row r="1558" spans="8:9" x14ac:dyDescent="0.35">
      <c r="H1558" t="str">
        <f t="shared" si="48"/>
        <v>M</v>
      </c>
      <c r="I1558" t="str">
        <f t="shared" si="49"/>
        <v>enero</v>
      </c>
    </row>
    <row r="1559" spans="8:9" x14ac:dyDescent="0.35">
      <c r="H1559" t="str">
        <f t="shared" si="48"/>
        <v>M</v>
      </c>
      <c r="I1559" t="str">
        <f t="shared" si="49"/>
        <v>enero</v>
      </c>
    </row>
    <row r="1560" spans="8:9" x14ac:dyDescent="0.35">
      <c r="H1560" t="str">
        <f t="shared" si="48"/>
        <v>M</v>
      </c>
      <c r="I1560" t="str">
        <f t="shared" si="49"/>
        <v>enero</v>
      </c>
    </row>
    <row r="1561" spans="8:9" x14ac:dyDescent="0.35">
      <c r="H1561" t="str">
        <f t="shared" si="48"/>
        <v>M</v>
      </c>
      <c r="I1561" t="str">
        <f t="shared" si="49"/>
        <v>enero</v>
      </c>
    </row>
    <row r="1562" spans="8:9" x14ac:dyDescent="0.35">
      <c r="H1562" t="str">
        <f t="shared" si="48"/>
        <v>M</v>
      </c>
      <c r="I1562" t="str">
        <f t="shared" si="49"/>
        <v>enero</v>
      </c>
    </row>
    <row r="1563" spans="8:9" x14ac:dyDescent="0.35">
      <c r="H1563" t="str">
        <f t="shared" si="48"/>
        <v>M</v>
      </c>
      <c r="I1563" t="str">
        <f t="shared" si="49"/>
        <v>enero</v>
      </c>
    </row>
    <row r="1564" spans="8:9" x14ac:dyDescent="0.35">
      <c r="H1564" t="str">
        <f t="shared" si="48"/>
        <v>M</v>
      </c>
      <c r="I1564" t="str">
        <f t="shared" si="49"/>
        <v>enero</v>
      </c>
    </row>
    <row r="1565" spans="8:9" x14ac:dyDescent="0.35">
      <c r="H1565" t="str">
        <f t="shared" si="48"/>
        <v>M</v>
      </c>
      <c r="I1565" t="str">
        <f t="shared" si="49"/>
        <v>enero</v>
      </c>
    </row>
    <row r="1566" spans="8:9" x14ac:dyDescent="0.35">
      <c r="H1566" t="str">
        <f t="shared" si="48"/>
        <v>M</v>
      </c>
      <c r="I1566" t="str">
        <f t="shared" si="49"/>
        <v>enero</v>
      </c>
    </row>
    <row r="1567" spans="8:9" x14ac:dyDescent="0.35">
      <c r="H1567" t="str">
        <f t="shared" si="48"/>
        <v>M</v>
      </c>
      <c r="I1567" t="str">
        <f t="shared" si="49"/>
        <v>enero</v>
      </c>
    </row>
    <row r="1568" spans="8:9" x14ac:dyDescent="0.35">
      <c r="H1568" t="str">
        <f t="shared" ref="H1568:H1631" si="50">IF(A1568="A","A",IF(A1568="AC","A",IF(A1568="FA","A","M")))</f>
        <v>M</v>
      </c>
      <c r="I1568" t="str">
        <f t="shared" ref="I1568:I1631" si="51">TEXT(B1568,"mmmmmmmmmmm")</f>
        <v>enero</v>
      </c>
    </row>
    <row r="1569" spans="8:9" x14ac:dyDescent="0.35">
      <c r="H1569" t="str">
        <f t="shared" si="50"/>
        <v>M</v>
      </c>
      <c r="I1569" t="str">
        <f t="shared" si="51"/>
        <v>enero</v>
      </c>
    </row>
    <row r="1570" spans="8:9" x14ac:dyDescent="0.35">
      <c r="H1570" t="str">
        <f t="shared" si="50"/>
        <v>M</v>
      </c>
      <c r="I1570" t="str">
        <f t="shared" si="51"/>
        <v>enero</v>
      </c>
    </row>
    <row r="1571" spans="8:9" x14ac:dyDescent="0.35">
      <c r="H1571" t="str">
        <f t="shared" si="50"/>
        <v>M</v>
      </c>
      <c r="I1571" t="str">
        <f t="shared" si="51"/>
        <v>enero</v>
      </c>
    </row>
    <row r="1572" spans="8:9" x14ac:dyDescent="0.35">
      <c r="H1572" t="str">
        <f t="shared" si="50"/>
        <v>M</v>
      </c>
      <c r="I1572" t="str">
        <f t="shared" si="51"/>
        <v>enero</v>
      </c>
    </row>
    <row r="1573" spans="8:9" x14ac:dyDescent="0.35">
      <c r="H1573" t="str">
        <f t="shared" si="50"/>
        <v>M</v>
      </c>
      <c r="I1573" t="str">
        <f t="shared" si="51"/>
        <v>enero</v>
      </c>
    </row>
    <row r="1574" spans="8:9" x14ac:dyDescent="0.35">
      <c r="H1574" t="str">
        <f t="shared" si="50"/>
        <v>M</v>
      </c>
      <c r="I1574" t="str">
        <f t="shared" si="51"/>
        <v>enero</v>
      </c>
    </row>
    <row r="1575" spans="8:9" x14ac:dyDescent="0.35">
      <c r="H1575" t="str">
        <f t="shared" si="50"/>
        <v>M</v>
      </c>
      <c r="I1575" t="str">
        <f t="shared" si="51"/>
        <v>enero</v>
      </c>
    </row>
    <row r="1576" spans="8:9" x14ac:dyDescent="0.35">
      <c r="H1576" t="str">
        <f t="shared" si="50"/>
        <v>M</v>
      </c>
      <c r="I1576" t="str">
        <f t="shared" si="51"/>
        <v>enero</v>
      </c>
    </row>
    <row r="1577" spans="8:9" x14ac:dyDescent="0.35">
      <c r="H1577" t="str">
        <f t="shared" si="50"/>
        <v>M</v>
      </c>
      <c r="I1577" t="str">
        <f t="shared" si="51"/>
        <v>enero</v>
      </c>
    </row>
    <row r="1578" spans="8:9" x14ac:dyDescent="0.35">
      <c r="H1578" t="str">
        <f t="shared" si="50"/>
        <v>M</v>
      </c>
      <c r="I1578" t="str">
        <f t="shared" si="51"/>
        <v>enero</v>
      </c>
    </row>
    <row r="1579" spans="8:9" x14ac:dyDescent="0.35">
      <c r="H1579" t="str">
        <f t="shared" si="50"/>
        <v>M</v>
      </c>
      <c r="I1579" t="str">
        <f t="shared" si="51"/>
        <v>enero</v>
      </c>
    </row>
    <row r="1580" spans="8:9" x14ac:dyDescent="0.35">
      <c r="H1580" t="str">
        <f t="shared" si="50"/>
        <v>M</v>
      </c>
      <c r="I1580" t="str">
        <f t="shared" si="51"/>
        <v>enero</v>
      </c>
    </row>
    <row r="1581" spans="8:9" x14ac:dyDescent="0.35">
      <c r="H1581" t="str">
        <f t="shared" si="50"/>
        <v>M</v>
      </c>
      <c r="I1581" t="str">
        <f t="shared" si="51"/>
        <v>enero</v>
      </c>
    </row>
    <row r="1582" spans="8:9" x14ac:dyDescent="0.35">
      <c r="H1582" t="str">
        <f t="shared" si="50"/>
        <v>M</v>
      </c>
      <c r="I1582" t="str">
        <f t="shared" si="51"/>
        <v>enero</v>
      </c>
    </row>
    <row r="1583" spans="8:9" x14ac:dyDescent="0.35">
      <c r="H1583" t="str">
        <f t="shared" si="50"/>
        <v>M</v>
      </c>
      <c r="I1583" t="str">
        <f t="shared" si="51"/>
        <v>enero</v>
      </c>
    </row>
    <row r="1584" spans="8:9" x14ac:dyDescent="0.35">
      <c r="H1584" t="str">
        <f t="shared" si="50"/>
        <v>M</v>
      </c>
      <c r="I1584" t="str">
        <f t="shared" si="51"/>
        <v>enero</v>
      </c>
    </row>
    <row r="1585" spans="8:9" x14ac:dyDescent="0.35">
      <c r="H1585" t="str">
        <f t="shared" si="50"/>
        <v>M</v>
      </c>
      <c r="I1585" t="str">
        <f t="shared" si="51"/>
        <v>enero</v>
      </c>
    </row>
    <row r="1586" spans="8:9" x14ac:dyDescent="0.35">
      <c r="H1586" t="str">
        <f t="shared" si="50"/>
        <v>M</v>
      </c>
      <c r="I1586" t="str">
        <f t="shared" si="51"/>
        <v>enero</v>
      </c>
    </row>
    <row r="1587" spans="8:9" x14ac:dyDescent="0.35">
      <c r="H1587" t="str">
        <f t="shared" si="50"/>
        <v>M</v>
      </c>
      <c r="I1587" t="str">
        <f t="shared" si="51"/>
        <v>enero</v>
      </c>
    </row>
    <row r="1588" spans="8:9" x14ac:dyDescent="0.35">
      <c r="H1588" t="str">
        <f t="shared" si="50"/>
        <v>M</v>
      </c>
      <c r="I1588" t="str">
        <f t="shared" si="51"/>
        <v>enero</v>
      </c>
    </row>
    <row r="1589" spans="8:9" x14ac:dyDescent="0.35">
      <c r="H1589" t="str">
        <f t="shared" si="50"/>
        <v>M</v>
      </c>
      <c r="I1589" t="str">
        <f t="shared" si="51"/>
        <v>enero</v>
      </c>
    </row>
    <row r="1590" spans="8:9" x14ac:dyDescent="0.35">
      <c r="H1590" t="str">
        <f t="shared" si="50"/>
        <v>M</v>
      </c>
      <c r="I1590" t="str">
        <f t="shared" si="51"/>
        <v>enero</v>
      </c>
    </row>
    <row r="1591" spans="8:9" x14ac:dyDescent="0.35">
      <c r="H1591" t="str">
        <f t="shared" si="50"/>
        <v>M</v>
      </c>
      <c r="I1591" t="str">
        <f t="shared" si="51"/>
        <v>enero</v>
      </c>
    </row>
    <row r="1592" spans="8:9" x14ac:dyDescent="0.35">
      <c r="H1592" t="str">
        <f t="shared" si="50"/>
        <v>M</v>
      </c>
      <c r="I1592" t="str">
        <f t="shared" si="51"/>
        <v>enero</v>
      </c>
    </row>
    <row r="1593" spans="8:9" x14ac:dyDescent="0.35">
      <c r="H1593" t="str">
        <f t="shared" si="50"/>
        <v>M</v>
      </c>
      <c r="I1593" t="str">
        <f t="shared" si="51"/>
        <v>enero</v>
      </c>
    </row>
    <row r="1594" spans="8:9" x14ac:dyDescent="0.35">
      <c r="H1594" t="str">
        <f t="shared" si="50"/>
        <v>M</v>
      </c>
      <c r="I1594" t="str">
        <f t="shared" si="51"/>
        <v>enero</v>
      </c>
    </row>
    <row r="1595" spans="8:9" x14ac:dyDescent="0.35">
      <c r="H1595" t="str">
        <f t="shared" si="50"/>
        <v>M</v>
      </c>
      <c r="I1595" t="str">
        <f t="shared" si="51"/>
        <v>enero</v>
      </c>
    </row>
    <row r="1596" spans="8:9" x14ac:dyDescent="0.35">
      <c r="H1596" t="str">
        <f t="shared" si="50"/>
        <v>M</v>
      </c>
      <c r="I1596" t="str">
        <f t="shared" si="51"/>
        <v>enero</v>
      </c>
    </row>
    <row r="1597" spans="8:9" x14ac:dyDescent="0.35">
      <c r="H1597" t="str">
        <f t="shared" si="50"/>
        <v>M</v>
      </c>
      <c r="I1597" t="str">
        <f t="shared" si="51"/>
        <v>enero</v>
      </c>
    </row>
    <row r="1598" spans="8:9" x14ac:dyDescent="0.35">
      <c r="H1598" t="str">
        <f t="shared" si="50"/>
        <v>M</v>
      </c>
      <c r="I1598" t="str">
        <f t="shared" si="51"/>
        <v>enero</v>
      </c>
    </row>
    <row r="1599" spans="8:9" x14ac:dyDescent="0.35">
      <c r="H1599" t="str">
        <f t="shared" si="50"/>
        <v>M</v>
      </c>
      <c r="I1599" t="str">
        <f t="shared" si="51"/>
        <v>enero</v>
      </c>
    </row>
    <row r="1600" spans="8:9" x14ac:dyDescent="0.35">
      <c r="H1600" t="str">
        <f t="shared" si="50"/>
        <v>M</v>
      </c>
      <c r="I1600" t="str">
        <f t="shared" si="51"/>
        <v>enero</v>
      </c>
    </row>
    <row r="1601" spans="8:9" x14ac:dyDescent="0.35">
      <c r="H1601" t="str">
        <f t="shared" si="50"/>
        <v>M</v>
      </c>
      <c r="I1601" t="str">
        <f t="shared" si="51"/>
        <v>enero</v>
      </c>
    </row>
    <row r="1602" spans="8:9" x14ac:dyDescent="0.35">
      <c r="H1602" t="str">
        <f t="shared" si="50"/>
        <v>M</v>
      </c>
      <c r="I1602" t="str">
        <f t="shared" si="51"/>
        <v>enero</v>
      </c>
    </row>
    <row r="1603" spans="8:9" x14ac:dyDescent="0.35">
      <c r="H1603" t="str">
        <f t="shared" si="50"/>
        <v>M</v>
      </c>
      <c r="I1603" t="str">
        <f t="shared" si="51"/>
        <v>enero</v>
      </c>
    </row>
    <row r="1604" spans="8:9" x14ac:dyDescent="0.35">
      <c r="H1604" t="str">
        <f t="shared" si="50"/>
        <v>M</v>
      </c>
      <c r="I1604" t="str">
        <f t="shared" si="51"/>
        <v>enero</v>
      </c>
    </row>
    <row r="1605" spans="8:9" x14ac:dyDescent="0.35">
      <c r="H1605" t="str">
        <f t="shared" si="50"/>
        <v>M</v>
      </c>
      <c r="I1605" t="str">
        <f t="shared" si="51"/>
        <v>enero</v>
      </c>
    </row>
    <row r="1606" spans="8:9" x14ac:dyDescent="0.35">
      <c r="H1606" t="str">
        <f t="shared" si="50"/>
        <v>M</v>
      </c>
      <c r="I1606" t="str">
        <f t="shared" si="51"/>
        <v>enero</v>
      </c>
    </row>
    <row r="1607" spans="8:9" x14ac:dyDescent="0.35">
      <c r="H1607" t="str">
        <f t="shared" si="50"/>
        <v>M</v>
      </c>
      <c r="I1607" t="str">
        <f t="shared" si="51"/>
        <v>enero</v>
      </c>
    </row>
    <row r="1608" spans="8:9" x14ac:dyDescent="0.35">
      <c r="H1608" t="str">
        <f t="shared" si="50"/>
        <v>M</v>
      </c>
      <c r="I1608" t="str">
        <f t="shared" si="51"/>
        <v>enero</v>
      </c>
    </row>
    <row r="1609" spans="8:9" x14ac:dyDescent="0.35">
      <c r="H1609" t="str">
        <f t="shared" si="50"/>
        <v>M</v>
      </c>
      <c r="I1609" t="str">
        <f t="shared" si="51"/>
        <v>enero</v>
      </c>
    </row>
    <row r="1610" spans="8:9" x14ac:dyDescent="0.35">
      <c r="H1610" t="str">
        <f t="shared" si="50"/>
        <v>M</v>
      </c>
      <c r="I1610" t="str">
        <f t="shared" si="51"/>
        <v>enero</v>
      </c>
    </row>
    <row r="1611" spans="8:9" x14ac:dyDescent="0.35">
      <c r="H1611" t="str">
        <f t="shared" si="50"/>
        <v>M</v>
      </c>
      <c r="I1611" t="str">
        <f t="shared" si="51"/>
        <v>enero</v>
      </c>
    </row>
    <row r="1612" spans="8:9" x14ac:dyDescent="0.35">
      <c r="H1612" t="str">
        <f t="shared" si="50"/>
        <v>M</v>
      </c>
      <c r="I1612" t="str">
        <f t="shared" si="51"/>
        <v>enero</v>
      </c>
    </row>
    <row r="1613" spans="8:9" x14ac:dyDescent="0.35">
      <c r="H1613" t="str">
        <f t="shared" si="50"/>
        <v>M</v>
      </c>
      <c r="I1613" t="str">
        <f t="shared" si="51"/>
        <v>enero</v>
      </c>
    </row>
    <row r="1614" spans="8:9" x14ac:dyDescent="0.35">
      <c r="H1614" t="str">
        <f t="shared" si="50"/>
        <v>M</v>
      </c>
      <c r="I1614" t="str">
        <f t="shared" si="51"/>
        <v>enero</v>
      </c>
    </row>
    <row r="1615" spans="8:9" x14ac:dyDescent="0.35">
      <c r="H1615" t="str">
        <f t="shared" si="50"/>
        <v>M</v>
      </c>
      <c r="I1615" t="str">
        <f t="shared" si="51"/>
        <v>enero</v>
      </c>
    </row>
    <row r="1616" spans="8:9" x14ac:dyDescent="0.35">
      <c r="H1616" t="str">
        <f t="shared" si="50"/>
        <v>M</v>
      </c>
      <c r="I1616" t="str">
        <f t="shared" si="51"/>
        <v>enero</v>
      </c>
    </row>
    <row r="1617" spans="8:9" x14ac:dyDescent="0.35">
      <c r="H1617" t="str">
        <f t="shared" si="50"/>
        <v>M</v>
      </c>
      <c r="I1617" t="str">
        <f t="shared" si="51"/>
        <v>enero</v>
      </c>
    </row>
    <row r="1618" spans="8:9" x14ac:dyDescent="0.35">
      <c r="H1618" t="str">
        <f t="shared" si="50"/>
        <v>M</v>
      </c>
      <c r="I1618" t="str">
        <f t="shared" si="51"/>
        <v>enero</v>
      </c>
    </row>
    <row r="1619" spans="8:9" x14ac:dyDescent="0.35">
      <c r="H1619" t="str">
        <f t="shared" si="50"/>
        <v>M</v>
      </c>
      <c r="I1619" t="str">
        <f t="shared" si="51"/>
        <v>enero</v>
      </c>
    </row>
    <row r="1620" spans="8:9" x14ac:dyDescent="0.35">
      <c r="H1620" t="str">
        <f t="shared" si="50"/>
        <v>M</v>
      </c>
      <c r="I1620" t="str">
        <f t="shared" si="51"/>
        <v>enero</v>
      </c>
    </row>
    <row r="1621" spans="8:9" x14ac:dyDescent="0.35">
      <c r="H1621" t="str">
        <f t="shared" si="50"/>
        <v>M</v>
      </c>
      <c r="I1621" t="str">
        <f t="shared" si="51"/>
        <v>enero</v>
      </c>
    </row>
    <row r="1622" spans="8:9" x14ac:dyDescent="0.35">
      <c r="H1622" t="str">
        <f t="shared" si="50"/>
        <v>M</v>
      </c>
      <c r="I1622" t="str">
        <f t="shared" si="51"/>
        <v>enero</v>
      </c>
    </row>
    <row r="1623" spans="8:9" x14ac:dyDescent="0.35">
      <c r="H1623" t="str">
        <f t="shared" si="50"/>
        <v>M</v>
      </c>
      <c r="I1623" t="str">
        <f t="shared" si="51"/>
        <v>enero</v>
      </c>
    </row>
    <row r="1624" spans="8:9" x14ac:dyDescent="0.35">
      <c r="H1624" t="str">
        <f t="shared" si="50"/>
        <v>M</v>
      </c>
      <c r="I1624" t="str">
        <f t="shared" si="51"/>
        <v>enero</v>
      </c>
    </row>
    <row r="1625" spans="8:9" x14ac:dyDescent="0.35">
      <c r="H1625" t="str">
        <f t="shared" si="50"/>
        <v>M</v>
      </c>
      <c r="I1625" t="str">
        <f t="shared" si="51"/>
        <v>enero</v>
      </c>
    </row>
    <row r="1626" spans="8:9" x14ac:dyDescent="0.35">
      <c r="H1626" t="str">
        <f t="shared" si="50"/>
        <v>M</v>
      </c>
      <c r="I1626" t="str">
        <f t="shared" si="51"/>
        <v>enero</v>
      </c>
    </row>
    <row r="1627" spans="8:9" x14ac:dyDescent="0.35">
      <c r="H1627" t="str">
        <f t="shared" si="50"/>
        <v>M</v>
      </c>
      <c r="I1627" t="str">
        <f t="shared" si="51"/>
        <v>enero</v>
      </c>
    </row>
    <row r="1628" spans="8:9" x14ac:dyDescent="0.35">
      <c r="H1628" t="str">
        <f t="shared" si="50"/>
        <v>M</v>
      </c>
      <c r="I1628" t="str">
        <f t="shared" si="51"/>
        <v>enero</v>
      </c>
    </row>
    <row r="1629" spans="8:9" x14ac:dyDescent="0.35">
      <c r="H1629" t="str">
        <f t="shared" si="50"/>
        <v>M</v>
      </c>
      <c r="I1629" t="str">
        <f t="shared" si="51"/>
        <v>enero</v>
      </c>
    </row>
    <row r="1630" spans="8:9" x14ac:dyDescent="0.35">
      <c r="H1630" t="str">
        <f t="shared" si="50"/>
        <v>M</v>
      </c>
      <c r="I1630" t="str">
        <f t="shared" si="51"/>
        <v>enero</v>
      </c>
    </row>
    <row r="1631" spans="8:9" x14ac:dyDescent="0.35">
      <c r="H1631" t="str">
        <f t="shared" si="50"/>
        <v>M</v>
      </c>
      <c r="I1631" t="str">
        <f t="shared" si="51"/>
        <v>enero</v>
      </c>
    </row>
    <row r="1632" spans="8:9" x14ac:dyDescent="0.35">
      <c r="H1632" t="str">
        <f t="shared" ref="H1632:H1695" si="52">IF(A1632="A","A",IF(A1632="AC","A",IF(A1632="FA","A","M")))</f>
        <v>M</v>
      </c>
      <c r="I1632" t="str">
        <f t="shared" ref="I1632:I1695" si="53">TEXT(B1632,"mmmmmmmmmmm")</f>
        <v>enero</v>
      </c>
    </row>
    <row r="1633" spans="8:9" x14ac:dyDescent="0.35">
      <c r="H1633" t="str">
        <f t="shared" si="52"/>
        <v>M</v>
      </c>
      <c r="I1633" t="str">
        <f t="shared" si="53"/>
        <v>enero</v>
      </c>
    </row>
    <row r="1634" spans="8:9" x14ac:dyDescent="0.35">
      <c r="H1634" t="str">
        <f t="shared" si="52"/>
        <v>M</v>
      </c>
      <c r="I1634" t="str">
        <f t="shared" si="53"/>
        <v>enero</v>
      </c>
    </row>
    <row r="1635" spans="8:9" x14ac:dyDescent="0.35">
      <c r="H1635" t="str">
        <f t="shared" si="52"/>
        <v>M</v>
      </c>
      <c r="I1635" t="str">
        <f t="shared" si="53"/>
        <v>enero</v>
      </c>
    </row>
    <row r="1636" spans="8:9" x14ac:dyDescent="0.35">
      <c r="H1636" t="str">
        <f t="shared" si="52"/>
        <v>M</v>
      </c>
      <c r="I1636" t="str">
        <f t="shared" si="53"/>
        <v>enero</v>
      </c>
    </row>
    <row r="1637" spans="8:9" x14ac:dyDescent="0.35">
      <c r="H1637" t="str">
        <f t="shared" si="52"/>
        <v>M</v>
      </c>
      <c r="I1637" t="str">
        <f t="shared" si="53"/>
        <v>enero</v>
      </c>
    </row>
    <row r="1638" spans="8:9" x14ac:dyDescent="0.35">
      <c r="H1638" t="str">
        <f t="shared" si="52"/>
        <v>M</v>
      </c>
      <c r="I1638" t="str">
        <f t="shared" si="53"/>
        <v>enero</v>
      </c>
    </row>
    <row r="1639" spans="8:9" x14ac:dyDescent="0.35">
      <c r="H1639" t="str">
        <f t="shared" si="52"/>
        <v>M</v>
      </c>
      <c r="I1639" t="str">
        <f t="shared" si="53"/>
        <v>enero</v>
      </c>
    </row>
    <row r="1640" spans="8:9" x14ac:dyDescent="0.35">
      <c r="H1640" t="str">
        <f t="shared" si="52"/>
        <v>M</v>
      </c>
      <c r="I1640" t="str">
        <f t="shared" si="53"/>
        <v>enero</v>
      </c>
    </row>
    <row r="1641" spans="8:9" x14ac:dyDescent="0.35">
      <c r="H1641" t="str">
        <f t="shared" si="52"/>
        <v>M</v>
      </c>
      <c r="I1641" t="str">
        <f t="shared" si="53"/>
        <v>enero</v>
      </c>
    </row>
    <row r="1642" spans="8:9" x14ac:dyDescent="0.35">
      <c r="H1642" t="str">
        <f t="shared" si="52"/>
        <v>M</v>
      </c>
      <c r="I1642" t="str">
        <f t="shared" si="53"/>
        <v>enero</v>
      </c>
    </row>
    <row r="1643" spans="8:9" x14ac:dyDescent="0.35">
      <c r="H1643" t="str">
        <f t="shared" si="52"/>
        <v>M</v>
      </c>
      <c r="I1643" t="str">
        <f t="shared" si="53"/>
        <v>enero</v>
      </c>
    </row>
    <row r="1644" spans="8:9" x14ac:dyDescent="0.35">
      <c r="H1644" t="str">
        <f t="shared" si="52"/>
        <v>M</v>
      </c>
      <c r="I1644" t="str">
        <f t="shared" si="53"/>
        <v>enero</v>
      </c>
    </row>
    <row r="1645" spans="8:9" x14ac:dyDescent="0.35">
      <c r="H1645" t="str">
        <f t="shared" si="52"/>
        <v>M</v>
      </c>
      <c r="I1645" t="str">
        <f t="shared" si="53"/>
        <v>enero</v>
      </c>
    </row>
    <row r="1646" spans="8:9" x14ac:dyDescent="0.35">
      <c r="H1646" t="str">
        <f t="shared" si="52"/>
        <v>M</v>
      </c>
      <c r="I1646" t="str">
        <f t="shared" si="53"/>
        <v>enero</v>
      </c>
    </row>
    <row r="1647" spans="8:9" x14ac:dyDescent="0.35">
      <c r="H1647" t="str">
        <f t="shared" si="52"/>
        <v>M</v>
      </c>
      <c r="I1647" t="str">
        <f t="shared" si="53"/>
        <v>enero</v>
      </c>
    </row>
    <row r="1648" spans="8:9" x14ac:dyDescent="0.35">
      <c r="H1648" t="str">
        <f t="shared" si="52"/>
        <v>M</v>
      </c>
      <c r="I1648" t="str">
        <f t="shared" si="53"/>
        <v>enero</v>
      </c>
    </row>
    <row r="1649" spans="8:9" x14ac:dyDescent="0.35">
      <c r="H1649" t="str">
        <f t="shared" si="52"/>
        <v>M</v>
      </c>
      <c r="I1649" t="str">
        <f t="shared" si="53"/>
        <v>enero</v>
      </c>
    </row>
    <row r="1650" spans="8:9" x14ac:dyDescent="0.35">
      <c r="H1650" t="str">
        <f t="shared" si="52"/>
        <v>M</v>
      </c>
      <c r="I1650" t="str">
        <f t="shared" si="53"/>
        <v>enero</v>
      </c>
    </row>
    <row r="1651" spans="8:9" x14ac:dyDescent="0.35">
      <c r="H1651" t="str">
        <f t="shared" si="52"/>
        <v>M</v>
      </c>
      <c r="I1651" t="str">
        <f t="shared" si="53"/>
        <v>enero</v>
      </c>
    </row>
    <row r="1652" spans="8:9" x14ac:dyDescent="0.35">
      <c r="H1652" t="str">
        <f t="shared" si="52"/>
        <v>M</v>
      </c>
      <c r="I1652" t="str">
        <f t="shared" si="53"/>
        <v>enero</v>
      </c>
    </row>
    <row r="1653" spans="8:9" x14ac:dyDescent="0.35">
      <c r="H1653" t="str">
        <f t="shared" si="52"/>
        <v>M</v>
      </c>
      <c r="I1653" t="str">
        <f t="shared" si="53"/>
        <v>enero</v>
      </c>
    </row>
    <row r="1654" spans="8:9" x14ac:dyDescent="0.35">
      <c r="H1654" t="str">
        <f t="shared" si="52"/>
        <v>M</v>
      </c>
      <c r="I1654" t="str">
        <f t="shared" si="53"/>
        <v>enero</v>
      </c>
    </row>
    <row r="1655" spans="8:9" x14ac:dyDescent="0.35">
      <c r="H1655" t="str">
        <f t="shared" si="52"/>
        <v>M</v>
      </c>
      <c r="I1655" t="str">
        <f t="shared" si="53"/>
        <v>enero</v>
      </c>
    </row>
    <row r="1656" spans="8:9" x14ac:dyDescent="0.35">
      <c r="H1656" t="str">
        <f t="shared" si="52"/>
        <v>M</v>
      </c>
      <c r="I1656" t="str">
        <f t="shared" si="53"/>
        <v>enero</v>
      </c>
    </row>
    <row r="1657" spans="8:9" x14ac:dyDescent="0.35">
      <c r="H1657" t="str">
        <f t="shared" si="52"/>
        <v>M</v>
      </c>
      <c r="I1657" t="str">
        <f t="shared" si="53"/>
        <v>enero</v>
      </c>
    </row>
    <row r="1658" spans="8:9" x14ac:dyDescent="0.35">
      <c r="H1658" t="str">
        <f t="shared" si="52"/>
        <v>M</v>
      </c>
      <c r="I1658" t="str">
        <f t="shared" si="53"/>
        <v>enero</v>
      </c>
    </row>
    <row r="1659" spans="8:9" x14ac:dyDescent="0.35">
      <c r="H1659" t="str">
        <f t="shared" si="52"/>
        <v>M</v>
      </c>
      <c r="I1659" t="str">
        <f t="shared" si="53"/>
        <v>enero</v>
      </c>
    </row>
    <row r="1660" spans="8:9" x14ac:dyDescent="0.35">
      <c r="H1660" t="str">
        <f t="shared" si="52"/>
        <v>M</v>
      </c>
      <c r="I1660" t="str">
        <f t="shared" si="53"/>
        <v>enero</v>
      </c>
    </row>
    <row r="1661" spans="8:9" x14ac:dyDescent="0.35">
      <c r="H1661" t="str">
        <f t="shared" si="52"/>
        <v>M</v>
      </c>
      <c r="I1661" t="str">
        <f t="shared" si="53"/>
        <v>enero</v>
      </c>
    </row>
    <row r="1662" spans="8:9" x14ac:dyDescent="0.35">
      <c r="H1662" t="str">
        <f t="shared" si="52"/>
        <v>M</v>
      </c>
      <c r="I1662" t="str">
        <f t="shared" si="53"/>
        <v>enero</v>
      </c>
    </row>
    <row r="1663" spans="8:9" x14ac:dyDescent="0.35">
      <c r="H1663" t="str">
        <f t="shared" si="52"/>
        <v>M</v>
      </c>
      <c r="I1663" t="str">
        <f t="shared" si="53"/>
        <v>enero</v>
      </c>
    </row>
    <row r="1664" spans="8:9" x14ac:dyDescent="0.35">
      <c r="H1664" t="str">
        <f t="shared" si="52"/>
        <v>M</v>
      </c>
      <c r="I1664" t="str">
        <f t="shared" si="53"/>
        <v>enero</v>
      </c>
    </row>
    <row r="1665" spans="8:9" x14ac:dyDescent="0.35">
      <c r="H1665" t="str">
        <f t="shared" si="52"/>
        <v>M</v>
      </c>
      <c r="I1665" t="str">
        <f t="shared" si="53"/>
        <v>enero</v>
      </c>
    </row>
    <row r="1666" spans="8:9" x14ac:dyDescent="0.35">
      <c r="H1666" t="str">
        <f t="shared" si="52"/>
        <v>M</v>
      </c>
      <c r="I1666" t="str">
        <f t="shared" si="53"/>
        <v>enero</v>
      </c>
    </row>
    <row r="1667" spans="8:9" x14ac:dyDescent="0.35">
      <c r="H1667" t="str">
        <f t="shared" si="52"/>
        <v>M</v>
      </c>
      <c r="I1667" t="str">
        <f t="shared" si="53"/>
        <v>enero</v>
      </c>
    </row>
    <row r="1668" spans="8:9" x14ac:dyDescent="0.35">
      <c r="H1668" t="str">
        <f t="shared" si="52"/>
        <v>M</v>
      </c>
      <c r="I1668" t="str">
        <f t="shared" si="53"/>
        <v>enero</v>
      </c>
    </row>
    <row r="1669" spans="8:9" x14ac:dyDescent="0.35">
      <c r="H1669" t="str">
        <f t="shared" si="52"/>
        <v>M</v>
      </c>
      <c r="I1669" t="str">
        <f t="shared" si="53"/>
        <v>enero</v>
      </c>
    </row>
    <row r="1670" spans="8:9" x14ac:dyDescent="0.35">
      <c r="H1670" t="str">
        <f t="shared" si="52"/>
        <v>M</v>
      </c>
      <c r="I1670" t="str">
        <f t="shared" si="53"/>
        <v>enero</v>
      </c>
    </row>
    <row r="1671" spans="8:9" x14ac:dyDescent="0.35">
      <c r="H1671" t="str">
        <f t="shared" si="52"/>
        <v>M</v>
      </c>
      <c r="I1671" t="str">
        <f t="shared" si="53"/>
        <v>enero</v>
      </c>
    </row>
    <row r="1672" spans="8:9" x14ac:dyDescent="0.35">
      <c r="H1672" t="str">
        <f t="shared" si="52"/>
        <v>M</v>
      </c>
      <c r="I1672" t="str">
        <f t="shared" si="53"/>
        <v>enero</v>
      </c>
    </row>
    <row r="1673" spans="8:9" x14ac:dyDescent="0.35">
      <c r="H1673" t="str">
        <f t="shared" si="52"/>
        <v>M</v>
      </c>
      <c r="I1673" t="str">
        <f t="shared" si="53"/>
        <v>enero</v>
      </c>
    </row>
    <row r="1674" spans="8:9" x14ac:dyDescent="0.35">
      <c r="H1674" t="str">
        <f t="shared" si="52"/>
        <v>M</v>
      </c>
      <c r="I1674" t="str">
        <f t="shared" si="53"/>
        <v>enero</v>
      </c>
    </row>
    <row r="1675" spans="8:9" x14ac:dyDescent="0.35">
      <c r="H1675" t="str">
        <f t="shared" si="52"/>
        <v>M</v>
      </c>
      <c r="I1675" t="str">
        <f t="shared" si="53"/>
        <v>enero</v>
      </c>
    </row>
    <row r="1676" spans="8:9" x14ac:dyDescent="0.35">
      <c r="H1676" t="str">
        <f t="shared" si="52"/>
        <v>M</v>
      </c>
      <c r="I1676" t="str">
        <f t="shared" si="53"/>
        <v>enero</v>
      </c>
    </row>
    <row r="1677" spans="8:9" x14ac:dyDescent="0.35">
      <c r="H1677" t="str">
        <f t="shared" si="52"/>
        <v>M</v>
      </c>
      <c r="I1677" t="str">
        <f t="shared" si="53"/>
        <v>enero</v>
      </c>
    </row>
    <row r="1678" spans="8:9" x14ac:dyDescent="0.35">
      <c r="H1678" t="str">
        <f t="shared" si="52"/>
        <v>M</v>
      </c>
      <c r="I1678" t="str">
        <f t="shared" si="53"/>
        <v>enero</v>
      </c>
    </row>
    <row r="1679" spans="8:9" x14ac:dyDescent="0.35">
      <c r="H1679" t="str">
        <f t="shared" si="52"/>
        <v>M</v>
      </c>
      <c r="I1679" t="str">
        <f t="shared" si="53"/>
        <v>enero</v>
      </c>
    </row>
    <row r="1680" spans="8:9" x14ac:dyDescent="0.35">
      <c r="H1680" t="str">
        <f t="shared" si="52"/>
        <v>M</v>
      </c>
      <c r="I1680" t="str">
        <f t="shared" si="53"/>
        <v>enero</v>
      </c>
    </row>
    <row r="1681" spans="8:9" x14ac:dyDescent="0.35">
      <c r="H1681" t="str">
        <f t="shared" si="52"/>
        <v>M</v>
      </c>
      <c r="I1681" t="str">
        <f t="shared" si="53"/>
        <v>enero</v>
      </c>
    </row>
    <row r="1682" spans="8:9" x14ac:dyDescent="0.35">
      <c r="H1682" t="str">
        <f t="shared" si="52"/>
        <v>M</v>
      </c>
      <c r="I1682" t="str">
        <f t="shared" si="53"/>
        <v>enero</v>
      </c>
    </row>
    <row r="1683" spans="8:9" x14ac:dyDescent="0.35">
      <c r="H1683" t="str">
        <f t="shared" si="52"/>
        <v>M</v>
      </c>
      <c r="I1683" t="str">
        <f t="shared" si="53"/>
        <v>enero</v>
      </c>
    </row>
    <row r="1684" spans="8:9" x14ac:dyDescent="0.35">
      <c r="H1684" t="str">
        <f t="shared" si="52"/>
        <v>M</v>
      </c>
      <c r="I1684" t="str">
        <f t="shared" si="53"/>
        <v>enero</v>
      </c>
    </row>
    <row r="1685" spans="8:9" x14ac:dyDescent="0.35">
      <c r="H1685" t="str">
        <f t="shared" si="52"/>
        <v>M</v>
      </c>
      <c r="I1685" t="str">
        <f t="shared" si="53"/>
        <v>enero</v>
      </c>
    </row>
    <row r="1686" spans="8:9" x14ac:dyDescent="0.35">
      <c r="H1686" t="str">
        <f t="shared" si="52"/>
        <v>M</v>
      </c>
      <c r="I1686" t="str">
        <f t="shared" si="53"/>
        <v>enero</v>
      </c>
    </row>
    <row r="1687" spans="8:9" x14ac:dyDescent="0.35">
      <c r="H1687" t="str">
        <f t="shared" si="52"/>
        <v>M</v>
      </c>
      <c r="I1687" t="str">
        <f t="shared" si="53"/>
        <v>enero</v>
      </c>
    </row>
    <row r="1688" spans="8:9" x14ac:dyDescent="0.35">
      <c r="H1688" t="str">
        <f t="shared" si="52"/>
        <v>M</v>
      </c>
      <c r="I1688" t="str">
        <f t="shared" si="53"/>
        <v>enero</v>
      </c>
    </row>
    <row r="1689" spans="8:9" x14ac:dyDescent="0.35">
      <c r="H1689" t="str">
        <f t="shared" si="52"/>
        <v>M</v>
      </c>
      <c r="I1689" t="str">
        <f t="shared" si="53"/>
        <v>enero</v>
      </c>
    </row>
    <row r="1690" spans="8:9" x14ac:dyDescent="0.35">
      <c r="H1690" t="str">
        <f t="shared" si="52"/>
        <v>M</v>
      </c>
      <c r="I1690" t="str">
        <f t="shared" si="53"/>
        <v>enero</v>
      </c>
    </row>
    <row r="1691" spans="8:9" x14ac:dyDescent="0.35">
      <c r="H1691" t="str">
        <f t="shared" si="52"/>
        <v>M</v>
      </c>
      <c r="I1691" t="str">
        <f t="shared" si="53"/>
        <v>enero</v>
      </c>
    </row>
    <row r="1692" spans="8:9" x14ac:dyDescent="0.35">
      <c r="H1692" t="str">
        <f t="shared" si="52"/>
        <v>M</v>
      </c>
      <c r="I1692" t="str">
        <f t="shared" si="53"/>
        <v>enero</v>
      </c>
    </row>
    <row r="1693" spans="8:9" x14ac:dyDescent="0.35">
      <c r="H1693" t="str">
        <f t="shared" si="52"/>
        <v>M</v>
      </c>
      <c r="I1693" t="str">
        <f t="shared" si="53"/>
        <v>enero</v>
      </c>
    </row>
    <row r="1694" spans="8:9" x14ac:dyDescent="0.35">
      <c r="H1694" t="str">
        <f t="shared" si="52"/>
        <v>M</v>
      </c>
      <c r="I1694" t="str">
        <f t="shared" si="53"/>
        <v>enero</v>
      </c>
    </row>
    <row r="1695" spans="8:9" x14ac:dyDescent="0.35">
      <c r="H1695" t="str">
        <f t="shared" si="52"/>
        <v>M</v>
      </c>
      <c r="I1695" t="str">
        <f t="shared" si="53"/>
        <v>enero</v>
      </c>
    </row>
    <row r="1696" spans="8:9" x14ac:dyDescent="0.35">
      <c r="H1696" t="str">
        <f t="shared" ref="H1696:H1759" si="54">IF(A1696="A","A",IF(A1696="AC","A",IF(A1696="FA","A","M")))</f>
        <v>M</v>
      </c>
      <c r="I1696" t="str">
        <f t="shared" ref="I1696:I1759" si="55">TEXT(B1696,"mmmmmmmmmmm")</f>
        <v>enero</v>
      </c>
    </row>
    <row r="1697" spans="8:9" x14ac:dyDescent="0.35">
      <c r="H1697" t="str">
        <f t="shared" si="54"/>
        <v>M</v>
      </c>
      <c r="I1697" t="str">
        <f t="shared" si="55"/>
        <v>enero</v>
      </c>
    </row>
    <row r="1698" spans="8:9" x14ac:dyDescent="0.35">
      <c r="H1698" t="str">
        <f t="shared" si="54"/>
        <v>M</v>
      </c>
      <c r="I1698" t="str">
        <f t="shared" si="55"/>
        <v>enero</v>
      </c>
    </row>
    <row r="1699" spans="8:9" x14ac:dyDescent="0.35">
      <c r="H1699" t="str">
        <f t="shared" si="54"/>
        <v>M</v>
      </c>
      <c r="I1699" t="str">
        <f t="shared" si="55"/>
        <v>enero</v>
      </c>
    </row>
    <row r="1700" spans="8:9" x14ac:dyDescent="0.35">
      <c r="H1700" t="str">
        <f t="shared" si="54"/>
        <v>M</v>
      </c>
      <c r="I1700" t="str">
        <f t="shared" si="55"/>
        <v>enero</v>
      </c>
    </row>
    <row r="1701" spans="8:9" x14ac:dyDescent="0.35">
      <c r="H1701" t="str">
        <f t="shared" si="54"/>
        <v>M</v>
      </c>
      <c r="I1701" t="str">
        <f t="shared" si="55"/>
        <v>enero</v>
      </c>
    </row>
    <row r="1702" spans="8:9" x14ac:dyDescent="0.35">
      <c r="H1702" t="str">
        <f t="shared" si="54"/>
        <v>M</v>
      </c>
      <c r="I1702" t="str">
        <f t="shared" si="55"/>
        <v>enero</v>
      </c>
    </row>
    <row r="1703" spans="8:9" x14ac:dyDescent="0.35">
      <c r="H1703" t="str">
        <f t="shared" si="54"/>
        <v>M</v>
      </c>
      <c r="I1703" t="str">
        <f t="shared" si="55"/>
        <v>enero</v>
      </c>
    </row>
    <row r="1704" spans="8:9" x14ac:dyDescent="0.35">
      <c r="H1704" t="str">
        <f t="shared" si="54"/>
        <v>M</v>
      </c>
      <c r="I1704" t="str">
        <f t="shared" si="55"/>
        <v>enero</v>
      </c>
    </row>
    <row r="1705" spans="8:9" x14ac:dyDescent="0.35">
      <c r="H1705" t="str">
        <f t="shared" si="54"/>
        <v>M</v>
      </c>
      <c r="I1705" t="str">
        <f t="shared" si="55"/>
        <v>enero</v>
      </c>
    </row>
    <row r="1706" spans="8:9" x14ac:dyDescent="0.35">
      <c r="H1706" t="str">
        <f t="shared" si="54"/>
        <v>M</v>
      </c>
      <c r="I1706" t="str">
        <f t="shared" si="55"/>
        <v>enero</v>
      </c>
    </row>
    <row r="1707" spans="8:9" x14ac:dyDescent="0.35">
      <c r="H1707" t="str">
        <f t="shared" si="54"/>
        <v>M</v>
      </c>
      <c r="I1707" t="str">
        <f t="shared" si="55"/>
        <v>enero</v>
      </c>
    </row>
    <row r="1708" spans="8:9" x14ac:dyDescent="0.35">
      <c r="H1708" t="str">
        <f t="shared" si="54"/>
        <v>M</v>
      </c>
      <c r="I1708" t="str">
        <f t="shared" si="55"/>
        <v>enero</v>
      </c>
    </row>
    <row r="1709" spans="8:9" x14ac:dyDescent="0.35">
      <c r="H1709" t="str">
        <f t="shared" si="54"/>
        <v>M</v>
      </c>
      <c r="I1709" t="str">
        <f t="shared" si="55"/>
        <v>enero</v>
      </c>
    </row>
    <row r="1710" spans="8:9" x14ac:dyDescent="0.35">
      <c r="H1710" t="str">
        <f t="shared" si="54"/>
        <v>M</v>
      </c>
      <c r="I1710" t="str">
        <f t="shared" si="55"/>
        <v>enero</v>
      </c>
    </row>
    <row r="1711" spans="8:9" x14ac:dyDescent="0.35">
      <c r="H1711" t="str">
        <f t="shared" si="54"/>
        <v>M</v>
      </c>
      <c r="I1711" t="str">
        <f t="shared" si="55"/>
        <v>enero</v>
      </c>
    </row>
    <row r="1712" spans="8:9" x14ac:dyDescent="0.35">
      <c r="H1712" t="str">
        <f t="shared" si="54"/>
        <v>M</v>
      </c>
      <c r="I1712" t="str">
        <f t="shared" si="55"/>
        <v>enero</v>
      </c>
    </row>
    <row r="1713" spans="8:9" x14ac:dyDescent="0.35">
      <c r="H1713" t="str">
        <f t="shared" si="54"/>
        <v>M</v>
      </c>
      <c r="I1713" t="str">
        <f t="shared" si="55"/>
        <v>enero</v>
      </c>
    </row>
    <row r="1714" spans="8:9" x14ac:dyDescent="0.35">
      <c r="H1714" t="str">
        <f t="shared" si="54"/>
        <v>M</v>
      </c>
      <c r="I1714" t="str">
        <f t="shared" si="55"/>
        <v>enero</v>
      </c>
    </row>
    <row r="1715" spans="8:9" x14ac:dyDescent="0.35">
      <c r="H1715" t="str">
        <f t="shared" si="54"/>
        <v>M</v>
      </c>
      <c r="I1715" t="str">
        <f t="shared" si="55"/>
        <v>enero</v>
      </c>
    </row>
    <row r="1716" spans="8:9" x14ac:dyDescent="0.35">
      <c r="H1716" t="str">
        <f t="shared" si="54"/>
        <v>M</v>
      </c>
      <c r="I1716" t="str">
        <f t="shared" si="55"/>
        <v>enero</v>
      </c>
    </row>
    <row r="1717" spans="8:9" x14ac:dyDescent="0.35">
      <c r="H1717" t="str">
        <f t="shared" si="54"/>
        <v>M</v>
      </c>
      <c r="I1717" t="str">
        <f t="shared" si="55"/>
        <v>enero</v>
      </c>
    </row>
    <row r="1718" spans="8:9" x14ac:dyDescent="0.35">
      <c r="H1718" t="str">
        <f t="shared" si="54"/>
        <v>M</v>
      </c>
      <c r="I1718" t="str">
        <f t="shared" si="55"/>
        <v>enero</v>
      </c>
    </row>
    <row r="1719" spans="8:9" x14ac:dyDescent="0.35">
      <c r="H1719" t="str">
        <f t="shared" si="54"/>
        <v>M</v>
      </c>
      <c r="I1719" t="str">
        <f t="shared" si="55"/>
        <v>enero</v>
      </c>
    </row>
    <row r="1720" spans="8:9" x14ac:dyDescent="0.35">
      <c r="H1720" t="str">
        <f t="shared" si="54"/>
        <v>M</v>
      </c>
      <c r="I1720" t="str">
        <f t="shared" si="55"/>
        <v>enero</v>
      </c>
    </row>
    <row r="1721" spans="8:9" x14ac:dyDescent="0.35">
      <c r="H1721" t="str">
        <f t="shared" si="54"/>
        <v>M</v>
      </c>
      <c r="I1721" t="str">
        <f t="shared" si="55"/>
        <v>enero</v>
      </c>
    </row>
    <row r="1722" spans="8:9" x14ac:dyDescent="0.35">
      <c r="H1722" t="str">
        <f t="shared" si="54"/>
        <v>M</v>
      </c>
      <c r="I1722" t="str">
        <f t="shared" si="55"/>
        <v>enero</v>
      </c>
    </row>
    <row r="1723" spans="8:9" x14ac:dyDescent="0.35">
      <c r="H1723" t="str">
        <f t="shared" si="54"/>
        <v>M</v>
      </c>
      <c r="I1723" t="str">
        <f t="shared" si="55"/>
        <v>enero</v>
      </c>
    </row>
    <row r="1724" spans="8:9" x14ac:dyDescent="0.35">
      <c r="H1724" t="str">
        <f t="shared" si="54"/>
        <v>M</v>
      </c>
      <c r="I1724" t="str">
        <f t="shared" si="55"/>
        <v>enero</v>
      </c>
    </row>
    <row r="1725" spans="8:9" x14ac:dyDescent="0.35">
      <c r="H1725" t="str">
        <f t="shared" si="54"/>
        <v>M</v>
      </c>
      <c r="I1725" t="str">
        <f t="shared" si="55"/>
        <v>enero</v>
      </c>
    </row>
    <row r="1726" spans="8:9" x14ac:dyDescent="0.35">
      <c r="H1726" t="str">
        <f t="shared" si="54"/>
        <v>M</v>
      </c>
      <c r="I1726" t="str">
        <f t="shared" si="55"/>
        <v>enero</v>
      </c>
    </row>
    <row r="1727" spans="8:9" x14ac:dyDescent="0.35">
      <c r="H1727" t="str">
        <f t="shared" si="54"/>
        <v>M</v>
      </c>
      <c r="I1727" t="str">
        <f t="shared" si="55"/>
        <v>enero</v>
      </c>
    </row>
    <row r="1728" spans="8:9" x14ac:dyDescent="0.35">
      <c r="H1728" t="str">
        <f t="shared" si="54"/>
        <v>M</v>
      </c>
      <c r="I1728" t="str">
        <f t="shared" si="55"/>
        <v>enero</v>
      </c>
    </row>
    <row r="1729" spans="8:9" x14ac:dyDescent="0.35">
      <c r="H1729" t="str">
        <f t="shared" si="54"/>
        <v>M</v>
      </c>
      <c r="I1729" t="str">
        <f t="shared" si="55"/>
        <v>enero</v>
      </c>
    </row>
    <row r="1730" spans="8:9" x14ac:dyDescent="0.35">
      <c r="H1730" t="str">
        <f t="shared" si="54"/>
        <v>M</v>
      </c>
      <c r="I1730" t="str">
        <f t="shared" si="55"/>
        <v>enero</v>
      </c>
    </row>
    <row r="1731" spans="8:9" x14ac:dyDescent="0.35">
      <c r="H1731" t="str">
        <f t="shared" si="54"/>
        <v>M</v>
      </c>
      <c r="I1731" t="str">
        <f t="shared" si="55"/>
        <v>enero</v>
      </c>
    </row>
    <row r="1732" spans="8:9" x14ac:dyDescent="0.35">
      <c r="H1732" t="str">
        <f t="shared" si="54"/>
        <v>M</v>
      </c>
      <c r="I1732" t="str">
        <f t="shared" si="55"/>
        <v>enero</v>
      </c>
    </row>
    <row r="1733" spans="8:9" x14ac:dyDescent="0.35">
      <c r="H1733" t="str">
        <f t="shared" si="54"/>
        <v>M</v>
      </c>
      <c r="I1733" t="str">
        <f t="shared" si="55"/>
        <v>enero</v>
      </c>
    </row>
    <row r="1734" spans="8:9" x14ac:dyDescent="0.35">
      <c r="H1734" t="str">
        <f t="shared" si="54"/>
        <v>M</v>
      </c>
      <c r="I1734" t="str">
        <f t="shared" si="55"/>
        <v>enero</v>
      </c>
    </row>
    <row r="1735" spans="8:9" x14ac:dyDescent="0.35">
      <c r="H1735" t="str">
        <f t="shared" si="54"/>
        <v>M</v>
      </c>
      <c r="I1735" t="str">
        <f t="shared" si="55"/>
        <v>enero</v>
      </c>
    </row>
    <row r="1736" spans="8:9" x14ac:dyDescent="0.35">
      <c r="H1736" t="str">
        <f t="shared" si="54"/>
        <v>M</v>
      </c>
      <c r="I1736" t="str">
        <f t="shared" si="55"/>
        <v>enero</v>
      </c>
    </row>
    <row r="1737" spans="8:9" x14ac:dyDescent="0.35">
      <c r="H1737" t="str">
        <f t="shared" si="54"/>
        <v>M</v>
      </c>
      <c r="I1737" t="str">
        <f t="shared" si="55"/>
        <v>enero</v>
      </c>
    </row>
    <row r="1738" spans="8:9" x14ac:dyDescent="0.35">
      <c r="H1738" t="str">
        <f t="shared" si="54"/>
        <v>M</v>
      </c>
      <c r="I1738" t="str">
        <f t="shared" si="55"/>
        <v>enero</v>
      </c>
    </row>
    <row r="1739" spans="8:9" x14ac:dyDescent="0.35">
      <c r="H1739" t="str">
        <f t="shared" si="54"/>
        <v>M</v>
      </c>
      <c r="I1739" t="str">
        <f t="shared" si="55"/>
        <v>enero</v>
      </c>
    </row>
    <row r="1740" spans="8:9" x14ac:dyDescent="0.35">
      <c r="H1740" t="str">
        <f t="shared" si="54"/>
        <v>M</v>
      </c>
      <c r="I1740" t="str">
        <f t="shared" si="55"/>
        <v>enero</v>
      </c>
    </row>
    <row r="1741" spans="8:9" x14ac:dyDescent="0.35">
      <c r="H1741" t="str">
        <f t="shared" si="54"/>
        <v>M</v>
      </c>
      <c r="I1741" t="str">
        <f t="shared" si="55"/>
        <v>enero</v>
      </c>
    </row>
    <row r="1742" spans="8:9" x14ac:dyDescent="0.35">
      <c r="H1742" t="str">
        <f t="shared" si="54"/>
        <v>M</v>
      </c>
      <c r="I1742" t="str">
        <f t="shared" si="55"/>
        <v>enero</v>
      </c>
    </row>
    <row r="1743" spans="8:9" x14ac:dyDescent="0.35">
      <c r="H1743" t="str">
        <f t="shared" si="54"/>
        <v>M</v>
      </c>
      <c r="I1743" t="str">
        <f t="shared" si="55"/>
        <v>enero</v>
      </c>
    </row>
    <row r="1744" spans="8:9" x14ac:dyDescent="0.35">
      <c r="H1744" t="str">
        <f t="shared" si="54"/>
        <v>M</v>
      </c>
      <c r="I1744" t="str">
        <f t="shared" si="55"/>
        <v>enero</v>
      </c>
    </row>
    <row r="1745" spans="8:9" x14ac:dyDescent="0.35">
      <c r="H1745" t="str">
        <f t="shared" si="54"/>
        <v>M</v>
      </c>
      <c r="I1745" t="str">
        <f t="shared" si="55"/>
        <v>enero</v>
      </c>
    </row>
    <row r="1746" spans="8:9" x14ac:dyDescent="0.35">
      <c r="H1746" t="str">
        <f t="shared" si="54"/>
        <v>M</v>
      </c>
      <c r="I1746" t="str">
        <f t="shared" si="55"/>
        <v>enero</v>
      </c>
    </row>
    <row r="1747" spans="8:9" x14ac:dyDescent="0.35">
      <c r="H1747" t="str">
        <f t="shared" si="54"/>
        <v>M</v>
      </c>
      <c r="I1747" t="str">
        <f t="shared" si="55"/>
        <v>enero</v>
      </c>
    </row>
    <row r="1748" spans="8:9" x14ac:dyDescent="0.35">
      <c r="H1748" t="str">
        <f t="shared" si="54"/>
        <v>M</v>
      </c>
      <c r="I1748" t="str">
        <f t="shared" si="55"/>
        <v>enero</v>
      </c>
    </row>
    <row r="1749" spans="8:9" x14ac:dyDescent="0.35">
      <c r="H1749" t="str">
        <f t="shared" si="54"/>
        <v>M</v>
      </c>
      <c r="I1749" t="str">
        <f t="shared" si="55"/>
        <v>enero</v>
      </c>
    </row>
    <row r="1750" spans="8:9" x14ac:dyDescent="0.35">
      <c r="H1750" t="str">
        <f t="shared" si="54"/>
        <v>M</v>
      </c>
      <c r="I1750" t="str">
        <f t="shared" si="55"/>
        <v>enero</v>
      </c>
    </row>
    <row r="1751" spans="8:9" x14ac:dyDescent="0.35">
      <c r="H1751" t="str">
        <f t="shared" si="54"/>
        <v>M</v>
      </c>
      <c r="I1751" t="str">
        <f t="shared" si="55"/>
        <v>enero</v>
      </c>
    </row>
    <row r="1752" spans="8:9" x14ac:dyDescent="0.35">
      <c r="H1752" t="str">
        <f t="shared" si="54"/>
        <v>M</v>
      </c>
      <c r="I1752" t="str">
        <f t="shared" si="55"/>
        <v>enero</v>
      </c>
    </row>
    <row r="1753" spans="8:9" x14ac:dyDescent="0.35">
      <c r="H1753" t="str">
        <f t="shared" si="54"/>
        <v>M</v>
      </c>
      <c r="I1753" t="str">
        <f t="shared" si="55"/>
        <v>enero</v>
      </c>
    </row>
    <row r="1754" spans="8:9" x14ac:dyDescent="0.35">
      <c r="H1754" t="str">
        <f t="shared" si="54"/>
        <v>M</v>
      </c>
      <c r="I1754" t="str">
        <f t="shared" si="55"/>
        <v>enero</v>
      </c>
    </row>
    <row r="1755" spans="8:9" x14ac:dyDescent="0.35">
      <c r="H1755" t="str">
        <f t="shared" si="54"/>
        <v>M</v>
      </c>
      <c r="I1755" t="str">
        <f t="shared" si="55"/>
        <v>enero</v>
      </c>
    </row>
    <row r="1756" spans="8:9" x14ac:dyDescent="0.35">
      <c r="H1756" t="str">
        <f t="shared" si="54"/>
        <v>M</v>
      </c>
      <c r="I1756" t="str">
        <f t="shared" si="55"/>
        <v>enero</v>
      </c>
    </row>
    <row r="1757" spans="8:9" x14ac:dyDescent="0.35">
      <c r="H1757" t="str">
        <f t="shared" si="54"/>
        <v>M</v>
      </c>
      <c r="I1757" t="str">
        <f t="shared" si="55"/>
        <v>enero</v>
      </c>
    </row>
    <row r="1758" spans="8:9" x14ac:dyDescent="0.35">
      <c r="H1758" t="str">
        <f t="shared" si="54"/>
        <v>M</v>
      </c>
      <c r="I1758" t="str">
        <f t="shared" si="55"/>
        <v>enero</v>
      </c>
    </row>
    <row r="1759" spans="8:9" x14ac:dyDescent="0.35">
      <c r="H1759" t="str">
        <f t="shared" si="54"/>
        <v>M</v>
      </c>
      <c r="I1759" t="str">
        <f t="shared" si="55"/>
        <v>enero</v>
      </c>
    </row>
    <row r="1760" spans="8:9" x14ac:dyDescent="0.35">
      <c r="H1760" t="str">
        <f t="shared" ref="H1760:H1823" si="56">IF(A1760="A","A",IF(A1760="AC","A",IF(A1760="FA","A","M")))</f>
        <v>M</v>
      </c>
      <c r="I1760" t="str">
        <f t="shared" ref="I1760:I1823" si="57">TEXT(B1760,"mmmmmmmmmmm")</f>
        <v>enero</v>
      </c>
    </row>
    <row r="1761" spans="8:9" x14ac:dyDescent="0.35">
      <c r="H1761" t="str">
        <f t="shared" si="56"/>
        <v>M</v>
      </c>
      <c r="I1761" t="str">
        <f t="shared" si="57"/>
        <v>enero</v>
      </c>
    </row>
    <row r="1762" spans="8:9" x14ac:dyDescent="0.35">
      <c r="H1762" t="str">
        <f t="shared" si="56"/>
        <v>M</v>
      </c>
      <c r="I1762" t="str">
        <f t="shared" si="57"/>
        <v>enero</v>
      </c>
    </row>
    <row r="1763" spans="8:9" x14ac:dyDescent="0.35">
      <c r="H1763" t="str">
        <f t="shared" si="56"/>
        <v>M</v>
      </c>
      <c r="I1763" t="str">
        <f t="shared" si="57"/>
        <v>enero</v>
      </c>
    </row>
    <row r="1764" spans="8:9" x14ac:dyDescent="0.35">
      <c r="H1764" t="str">
        <f t="shared" si="56"/>
        <v>M</v>
      </c>
      <c r="I1764" t="str">
        <f t="shared" si="57"/>
        <v>enero</v>
      </c>
    </row>
    <row r="1765" spans="8:9" x14ac:dyDescent="0.35">
      <c r="H1765" t="str">
        <f t="shared" si="56"/>
        <v>M</v>
      </c>
      <c r="I1765" t="str">
        <f t="shared" si="57"/>
        <v>enero</v>
      </c>
    </row>
    <row r="1766" spans="8:9" x14ac:dyDescent="0.35">
      <c r="H1766" t="str">
        <f t="shared" si="56"/>
        <v>M</v>
      </c>
      <c r="I1766" t="str">
        <f t="shared" si="57"/>
        <v>enero</v>
      </c>
    </row>
    <row r="1767" spans="8:9" x14ac:dyDescent="0.35">
      <c r="H1767" t="str">
        <f t="shared" si="56"/>
        <v>M</v>
      </c>
      <c r="I1767" t="str">
        <f t="shared" si="57"/>
        <v>enero</v>
      </c>
    </row>
    <row r="1768" spans="8:9" x14ac:dyDescent="0.35">
      <c r="H1768" t="str">
        <f t="shared" si="56"/>
        <v>M</v>
      </c>
      <c r="I1768" t="str">
        <f t="shared" si="57"/>
        <v>enero</v>
      </c>
    </row>
    <row r="1769" spans="8:9" x14ac:dyDescent="0.35">
      <c r="H1769" t="str">
        <f t="shared" si="56"/>
        <v>M</v>
      </c>
      <c r="I1769" t="str">
        <f t="shared" si="57"/>
        <v>enero</v>
      </c>
    </row>
    <row r="1770" spans="8:9" x14ac:dyDescent="0.35">
      <c r="H1770" t="str">
        <f t="shared" si="56"/>
        <v>M</v>
      </c>
      <c r="I1770" t="str">
        <f t="shared" si="57"/>
        <v>enero</v>
      </c>
    </row>
    <row r="1771" spans="8:9" x14ac:dyDescent="0.35">
      <c r="H1771" t="str">
        <f t="shared" si="56"/>
        <v>M</v>
      </c>
      <c r="I1771" t="str">
        <f t="shared" si="57"/>
        <v>enero</v>
      </c>
    </row>
    <row r="1772" spans="8:9" x14ac:dyDescent="0.35">
      <c r="H1772" t="str">
        <f t="shared" si="56"/>
        <v>M</v>
      </c>
      <c r="I1772" t="str">
        <f t="shared" si="57"/>
        <v>enero</v>
      </c>
    </row>
    <row r="1773" spans="8:9" x14ac:dyDescent="0.35">
      <c r="H1773" t="str">
        <f t="shared" si="56"/>
        <v>M</v>
      </c>
      <c r="I1773" t="str">
        <f t="shared" si="57"/>
        <v>enero</v>
      </c>
    </row>
    <row r="1774" spans="8:9" x14ac:dyDescent="0.35">
      <c r="H1774" t="str">
        <f t="shared" si="56"/>
        <v>M</v>
      </c>
      <c r="I1774" t="str">
        <f t="shared" si="57"/>
        <v>enero</v>
      </c>
    </row>
    <row r="1775" spans="8:9" x14ac:dyDescent="0.35">
      <c r="H1775" t="str">
        <f t="shared" si="56"/>
        <v>M</v>
      </c>
      <c r="I1775" t="str">
        <f t="shared" si="57"/>
        <v>enero</v>
      </c>
    </row>
    <row r="1776" spans="8:9" x14ac:dyDescent="0.35">
      <c r="H1776" t="str">
        <f t="shared" si="56"/>
        <v>M</v>
      </c>
      <c r="I1776" t="str">
        <f t="shared" si="57"/>
        <v>enero</v>
      </c>
    </row>
    <row r="1777" spans="8:9" x14ac:dyDescent="0.35">
      <c r="H1777" t="str">
        <f t="shared" si="56"/>
        <v>M</v>
      </c>
      <c r="I1777" t="str">
        <f t="shared" si="57"/>
        <v>enero</v>
      </c>
    </row>
    <row r="1778" spans="8:9" x14ac:dyDescent="0.35">
      <c r="H1778" t="str">
        <f t="shared" si="56"/>
        <v>M</v>
      </c>
      <c r="I1778" t="str">
        <f t="shared" si="57"/>
        <v>enero</v>
      </c>
    </row>
    <row r="1779" spans="8:9" x14ac:dyDescent="0.35">
      <c r="H1779" t="str">
        <f t="shared" si="56"/>
        <v>M</v>
      </c>
      <c r="I1779" t="str">
        <f t="shared" si="57"/>
        <v>enero</v>
      </c>
    </row>
    <row r="1780" spans="8:9" x14ac:dyDescent="0.35">
      <c r="H1780" t="str">
        <f t="shared" si="56"/>
        <v>M</v>
      </c>
      <c r="I1780" t="str">
        <f t="shared" si="57"/>
        <v>enero</v>
      </c>
    </row>
    <row r="1781" spans="8:9" x14ac:dyDescent="0.35">
      <c r="H1781" t="str">
        <f t="shared" si="56"/>
        <v>M</v>
      </c>
      <c r="I1781" t="str">
        <f t="shared" si="57"/>
        <v>enero</v>
      </c>
    </row>
    <row r="1782" spans="8:9" x14ac:dyDescent="0.35">
      <c r="H1782" t="str">
        <f t="shared" si="56"/>
        <v>M</v>
      </c>
      <c r="I1782" t="str">
        <f t="shared" si="57"/>
        <v>enero</v>
      </c>
    </row>
    <row r="1783" spans="8:9" x14ac:dyDescent="0.35">
      <c r="H1783" t="str">
        <f t="shared" si="56"/>
        <v>M</v>
      </c>
      <c r="I1783" t="str">
        <f t="shared" si="57"/>
        <v>enero</v>
      </c>
    </row>
    <row r="1784" spans="8:9" x14ac:dyDescent="0.35">
      <c r="H1784" t="str">
        <f t="shared" si="56"/>
        <v>M</v>
      </c>
      <c r="I1784" t="str">
        <f t="shared" si="57"/>
        <v>enero</v>
      </c>
    </row>
    <row r="1785" spans="8:9" x14ac:dyDescent="0.35">
      <c r="H1785" t="str">
        <f t="shared" si="56"/>
        <v>M</v>
      </c>
      <c r="I1785" t="str">
        <f t="shared" si="57"/>
        <v>enero</v>
      </c>
    </row>
    <row r="1786" spans="8:9" x14ac:dyDescent="0.35">
      <c r="H1786" t="str">
        <f t="shared" si="56"/>
        <v>M</v>
      </c>
      <c r="I1786" t="str">
        <f t="shared" si="57"/>
        <v>enero</v>
      </c>
    </row>
    <row r="1787" spans="8:9" x14ac:dyDescent="0.35">
      <c r="H1787" t="str">
        <f t="shared" si="56"/>
        <v>M</v>
      </c>
      <c r="I1787" t="str">
        <f t="shared" si="57"/>
        <v>enero</v>
      </c>
    </row>
    <row r="1788" spans="8:9" x14ac:dyDescent="0.35">
      <c r="H1788" t="str">
        <f t="shared" si="56"/>
        <v>M</v>
      </c>
      <c r="I1788" t="str">
        <f t="shared" si="57"/>
        <v>enero</v>
      </c>
    </row>
    <row r="1789" spans="8:9" x14ac:dyDescent="0.35">
      <c r="H1789" t="str">
        <f t="shared" si="56"/>
        <v>M</v>
      </c>
      <c r="I1789" t="str">
        <f t="shared" si="57"/>
        <v>enero</v>
      </c>
    </row>
    <row r="1790" spans="8:9" x14ac:dyDescent="0.35">
      <c r="H1790" t="str">
        <f t="shared" si="56"/>
        <v>M</v>
      </c>
      <c r="I1790" t="str">
        <f t="shared" si="57"/>
        <v>enero</v>
      </c>
    </row>
    <row r="1791" spans="8:9" x14ac:dyDescent="0.35">
      <c r="H1791" t="str">
        <f t="shared" si="56"/>
        <v>M</v>
      </c>
      <c r="I1791" t="str">
        <f t="shared" si="57"/>
        <v>enero</v>
      </c>
    </row>
    <row r="1792" spans="8:9" x14ac:dyDescent="0.35">
      <c r="H1792" t="str">
        <f t="shared" si="56"/>
        <v>M</v>
      </c>
      <c r="I1792" t="str">
        <f t="shared" si="57"/>
        <v>enero</v>
      </c>
    </row>
    <row r="1793" spans="8:9" x14ac:dyDescent="0.35">
      <c r="H1793" t="str">
        <f t="shared" si="56"/>
        <v>M</v>
      </c>
      <c r="I1793" t="str">
        <f t="shared" si="57"/>
        <v>enero</v>
      </c>
    </row>
    <row r="1794" spans="8:9" x14ac:dyDescent="0.35">
      <c r="H1794" t="str">
        <f t="shared" si="56"/>
        <v>M</v>
      </c>
      <c r="I1794" t="str">
        <f t="shared" si="57"/>
        <v>enero</v>
      </c>
    </row>
    <row r="1795" spans="8:9" x14ac:dyDescent="0.35">
      <c r="H1795" t="str">
        <f t="shared" si="56"/>
        <v>M</v>
      </c>
      <c r="I1795" t="str">
        <f t="shared" si="57"/>
        <v>enero</v>
      </c>
    </row>
    <row r="1796" spans="8:9" x14ac:dyDescent="0.35">
      <c r="H1796" t="str">
        <f t="shared" si="56"/>
        <v>M</v>
      </c>
      <c r="I1796" t="str">
        <f t="shared" si="57"/>
        <v>enero</v>
      </c>
    </row>
    <row r="1797" spans="8:9" x14ac:dyDescent="0.35">
      <c r="H1797" t="str">
        <f t="shared" si="56"/>
        <v>M</v>
      </c>
      <c r="I1797" t="str">
        <f t="shared" si="57"/>
        <v>enero</v>
      </c>
    </row>
    <row r="1798" spans="8:9" x14ac:dyDescent="0.35">
      <c r="H1798" t="str">
        <f t="shared" si="56"/>
        <v>M</v>
      </c>
      <c r="I1798" t="str">
        <f t="shared" si="57"/>
        <v>enero</v>
      </c>
    </row>
    <row r="1799" spans="8:9" x14ac:dyDescent="0.35">
      <c r="H1799" t="str">
        <f t="shared" si="56"/>
        <v>M</v>
      </c>
      <c r="I1799" t="str">
        <f t="shared" si="57"/>
        <v>enero</v>
      </c>
    </row>
    <row r="1800" spans="8:9" x14ac:dyDescent="0.35">
      <c r="H1800" t="str">
        <f t="shared" si="56"/>
        <v>M</v>
      </c>
      <c r="I1800" t="str">
        <f t="shared" si="57"/>
        <v>enero</v>
      </c>
    </row>
    <row r="1801" spans="8:9" x14ac:dyDescent="0.35">
      <c r="H1801" t="str">
        <f t="shared" si="56"/>
        <v>M</v>
      </c>
      <c r="I1801" t="str">
        <f t="shared" si="57"/>
        <v>enero</v>
      </c>
    </row>
    <row r="1802" spans="8:9" x14ac:dyDescent="0.35">
      <c r="H1802" t="str">
        <f t="shared" si="56"/>
        <v>M</v>
      </c>
      <c r="I1802" t="str">
        <f t="shared" si="57"/>
        <v>enero</v>
      </c>
    </row>
    <row r="1803" spans="8:9" x14ac:dyDescent="0.35">
      <c r="H1803" t="str">
        <f t="shared" si="56"/>
        <v>M</v>
      </c>
      <c r="I1803" t="str">
        <f t="shared" si="57"/>
        <v>enero</v>
      </c>
    </row>
    <row r="1804" spans="8:9" x14ac:dyDescent="0.35">
      <c r="H1804" t="str">
        <f t="shared" si="56"/>
        <v>M</v>
      </c>
      <c r="I1804" t="str">
        <f t="shared" si="57"/>
        <v>enero</v>
      </c>
    </row>
    <row r="1805" spans="8:9" x14ac:dyDescent="0.35">
      <c r="H1805" t="str">
        <f t="shared" si="56"/>
        <v>M</v>
      </c>
      <c r="I1805" t="str">
        <f t="shared" si="57"/>
        <v>enero</v>
      </c>
    </row>
    <row r="1806" spans="8:9" x14ac:dyDescent="0.35">
      <c r="H1806" t="str">
        <f t="shared" si="56"/>
        <v>M</v>
      </c>
      <c r="I1806" t="str">
        <f t="shared" si="57"/>
        <v>enero</v>
      </c>
    </row>
    <row r="1807" spans="8:9" x14ac:dyDescent="0.35">
      <c r="H1807" t="str">
        <f t="shared" si="56"/>
        <v>M</v>
      </c>
      <c r="I1807" t="str">
        <f t="shared" si="57"/>
        <v>enero</v>
      </c>
    </row>
    <row r="1808" spans="8:9" x14ac:dyDescent="0.35">
      <c r="H1808" t="str">
        <f t="shared" si="56"/>
        <v>M</v>
      </c>
      <c r="I1808" t="str">
        <f t="shared" si="57"/>
        <v>enero</v>
      </c>
    </row>
    <row r="1809" spans="8:9" x14ac:dyDescent="0.35">
      <c r="H1809" t="str">
        <f t="shared" si="56"/>
        <v>M</v>
      </c>
      <c r="I1809" t="str">
        <f t="shared" si="57"/>
        <v>enero</v>
      </c>
    </row>
    <row r="1810" spans="8:9" x14ac:dyDescent="0.35">
      <c r="H1810" t="str">
        <f t="shared" si="56"/>
        <v>M</v>
      </c>
      <c r="I1810" t="str">
        <f t="shared" si="57"/>
        <v>enero</v>
      </c>
    </row>
    <row r="1811" spans="8:9" x14ac:dyDescent="0.35">
      <c r="H1811" t="str">
        <f t="shared" si="56"/>
        <v>M</v>
      </c>
      <c r="I1811" t="str">
        <f t="shared" si="57"/>
        <v>enero</v>
      </c>
    </row>
    <row r="1812" spans="8:9" x14ac:dyDescent="0.35">
      <c r="H1812" t="str">
        <f t="shared" si="56"/>
        <v>M</v>
      </c>
      <c r="I1812" t="str">
        <f t="shared" si="57"/>
        <v>enero</v>
      </c>
    </row>
    <row r="1813" spans="8:9" x14ac:dyDescent="0.35">
      <c r="H1813" t="str">
        <f t="shared" si="56"/>
        <v>M</v>
      </c>
      <c r="I1813" t="str">
        <f t="shared" si="57"/>
        <v>enero</v>
      </c>
    </row>
    <row r="1814" spans="8:9" x14ac:dyDescent="0.35">
      <c r="H1814" t="str">
        <f t="shared" si="56"/>
        <v>M</v>
      </c>
      <c r="I1814" t="str">
        <f t="shared" si="57"/>
        <v>enero</v>
      </c>
    </row>
    <row r="1815" spans="8:9" x14ac:dyDescent="0.35">
      <c r="H1815" t="str">
        <f t="shared" si="56"/>
        <v>M</v>
      </c>
      <c r="I1815" t="str">
        <f t="shared" si="57"/>
        <v>enero</v>
      </c>
    </row>
    <row r="1816" spans="8:9" x14ac:dyDescent="0.35">
      <c r="H1816" t="str">
        <f t="shared" si="56"/>
        <v>M</v>
      </c>
      <c r="I1816" t="str">
        <f t="shared" si="57"/>
        <v>enero</v>
      </c>
    </row>
    <row r="1817" spans="8:9" x14ac:dyDescent="0.35">
      <c r="H1817" t="str">
        <f t="shared" si="56"/>
        <v>M</v>
      </c>
      <c r="I1817" t="str">
        <f t="shared" si="57"/>
        <v>enero</v>
      </c>
    </row>
    <row r="1818" spans="8:9" x14ac:dyDescent="0.35">
      <c r="H1818" t="str">
        <f t="shared" si="56"/>
        <v>M</v>
      </c>
      <c r="I1818" t="str">
        <f t="shared" si="57"/>
        <v>enero</v>
      </c>
    </row>
    <row r="1819" spans="8:9" x14ac:dyDescent="0.35">
      <c r="H1819" t="str">
        <f t="shared" si="56"/>
        <v>M</v>
      </c>
      <c r="I1819" t="str">
        <f t="shared" si="57"/>
        <v>enero</v>
      </c>
    </row>
    <row r="1820" spans="8:9" x14ac:dyDescent="0.35">
      <c r="H1820" t="str">
        <f t="shared" si="56"/>
        <v>M</v>
      </c>
      <c r="I1820" t="str">
        <f t="shared" si="57"/>
        <v>enero</v>
      </c>
    </row>
    <row r="1821" spans="8:9" x14ac:dyDescent="0.35">
      <c r="H1821" t="str">
        <f t="shared" si="56"/>
        <v>M</v>
      </c>
      <c r="I1821" t="str">
        <f t="shared" si="57"/>
        <v>enero</v>
      </c>
    </row>
    <row r="1822" spans="8:9" x14ac:dyDescent="0.35">
      <c r="H1822" t="str">
        <f t="shared" si="56"/>
        <v>M</v>
      </c>
      <c r="I1822" t="str">
        <f t="shared" si="57"/>
        <v>enero</v>
      </c>
    </row>
    <row r="1823" spans="8:9" x14ac:dyDescent="0.35">
      <c r="H1823" t="str">
        <f t="shared" si="56"/>
        <v>M</v>
      </c>
      <c r="I1823" t="str">
        <f t="shared" si="57"/>
        <v>enero</v>
      </c>
    </row>
    <row r="1824" spans="8:9" x14ac:dyDescent="0.35">
      <c r="H1824" t="str">
        <f t="shared" ref="H1824:H1887" si="58">IF(A1824="A","A",IF(A1824="AC","A",IF(A1824="FA","A","M")))</f>
        <v>M</v>
      </c>
      <c r="I1824" t="str">
        <f t="shared" ref="I1824:I1887" si="59">TEXT(B1824,"mmmmmmmmmmm")</f>
        <v>enero</v>
      </c>
    </row>
    <row r="1825" spans="8:9" x14ac:dyDescent="0.35">
      <c r="H1825" t="str">
        <f t="shared" si="58"/>
        <v>M</v>
      </c>
      <c r="I1825" t="str">
        <f t="shared" si="59"/>
        <v>enero</v>
      </c>
    </row>
    <row r="1826" spans="8:9" x14ac:dyDescent="0.35">
      <c r="H1826" t="str">
        <f t="shared" si="58"/>
        <v>M</v>
      </c>
      <c r="I1826" t="str">
        <f t="shared" si="59"/>
        <v>enero</v>
      </c>
    </row>
    <row r="1827" spans="8:9" x14ac:dyDescent="0.35">
      <c r="H1827" t="str">
        <f t="shared" si="58"/>
        <v>M</v>
      </c>
      <c r="I1827" t="str">
        <f t="shared" si="59"/>
        <v>enero</v>
      </c>
    </row>
    <row r="1828" spans="8:9" x14ac:dyDescent="0.35">
      <c r="H1828" t="str">
        <f t="shared" si="58"/>
        <v>M</v>
      </c>
      <c r="I1828" t="str">
        <f t="shared" si="59"/>
        <v>enero</v>
      </c>
    </row>
    <row r="1829" spans="8:9" x14ac:dyDescent="0.35">
      <c r="H1829" t="str">
        <f t="shared" si="58"/>
        <v>M</v>
      </c>
      <c r="I1829" t="str">
        <f t="shared" si="59"/>
        <v>enero</v>
      </c>
    </row>
    <row r="1830" spans="8:9" x14ac:dyDescent="0.35">
      <c r="H1830" t="str">
        <f t="shared" si="58"/>
        <v>M</v>
      </c>
      <c r="I1830" t="str">
        <f t="shared" si="59"/>
        <v>enero</v>
      </c>
    </row>
    <row r="1831" spans="8:9" x14ac:dyDescent="0.35">
      <c r="H1831" t="str">
        <f t="shared" si="58"/>
        <v>M</v>
      </c>
      <c r="I1831" t="str">
        <f t="shared" si="59"/>
        <v>enero</v>
      </c>
    </row>
    <row r="1832" spans="8:9" x14ac:dyDescent="0.35">
      <c r="H1832" t="str">
        <f t="shared" si="58"/>
        <v>M</v>
      </c>
      <c r="I1832" t="str">
        <f t="shared" si="59"/>
        <v>enero</v>
      </c>
    </row>
    <row r="1833" spans="8:9" x14ac:dyDescent="0.35">
      <c r="H1833" t="str">
        <f t="shared" si="58"/>
        <v>M</v>
      </c>
      <c r="I1833" t="str">
        <f t="shared" si="59"/>
        <v>enero</v>
      </c>
    </row>
    <row r="1834" spans="8:9" x14ac:dyDescent="0.35">
      <c r="H1834" t="str">
        <f t="shared" si="58"/>
        <v>M</v>
      </c>
      <c r="I1834" t="str">
        <f t="shared" si="59"/>
        <v>enero</v>
      </c>
    </row>
    <row r="1835" spans="8:9" x14ac:dyDescent="0.35">
      <c r="H1835" t="str">
        <f t="shared" si="58"/>
        <v>M</v>
      </c>
      <c r="I1835" t="str">
        <f t="shared" si="59"/>
        <v>enero</v>
      </c>
    </row>
    <row r="1836" spans="8:9" x14ac:dyDescent="0.35">
      <c r="H1836" t="str">
        <f t="shared" si="58"/>
        <v>M</v>
      </c>
      <c r="I1836" t="str">
        <f t="shared" si="59"/>
        <v>enero</v>
      </c>
    </row>
    <row r="1837" spans="8:9" x14ac:dyDescent="0.35">
      <c r="H1837" t="str">
        <f t="shared" si="58"/>
        <v>M</v>
      </c>
      <c r="I1837" t="str">
        <f t="shared" si="59"/>
        <v>enero</v>
      </c>
    </row>
    <row r="1838" spans="8:9" x14ac:dyDescent="0.35">
      <c r="H1838" t="str">
        <f t="shared" si="58"/>
        <v>M</v>
      </c>
      <c r="I1838" t="str">
        <f t="shared" si="59"/>
        <v>enero</v>
      </c>
    </row>
    <row r="1839" spans="8:9" x14ac:dyDescent="0.35">
      <c r="H1839" t="str">
        <f t="shared" si="58"/>
        <v>M</v>
      </c>
      <c r="I1839" t="str">
        <f t="shared" si="59"/>
        <v>enero</v>
      </c>
    </row>
    <row r="1840" spans="8:9" x14ac:dyDescent="0.35">
      <c r="H1840" t="str">
        <f t="shared" si="58"/>
        <v>M</v>
      </c>
      <c r="I1840" t="str">
        <f t="shared" si="59"/>
        <v>enero</v>
      </c>
    </row>
    <row r="1841" spans="8:9" x14ac:dyDescent="0.35">
      <c r="H1841" t="str">
        <f t="shared" si="58"/>
        <v>M</v>
      </c>
      <c r="I1841" t="str">
        <f t="shared" si="59"/>
        <v>enero</v>
      </c>
    </row>
    <row r="1842" spans="8:9" x14ac:dyDescent="0.35">
      <c r="H1842" t="str">
        <f t="shared" si="58"/>
        <v>M</v>
      </c>
      <c r="I1842" t="str">
        <f t="shared" si="59"/>
        <v>enero</v>
      </c>
    </row>
    <row r="1843" spans="8:9" x14ac:dyDescent="0.35">
      <c r="H1843" t="str">
        <f t="shared" si="58"/>
        <v>M</v>
      </c>
      <c r="I1843" t="str">
        <f t="shared" si="59"/>
        <v>enero</v>
      </c>
    </row>
    <row r="1844" spans="8:9" x14ac:dyDescent="0.35">
      <c r="H1844" t="str">
        <f t="shared" si="58"/>
        <v>M</v>
      </c>
      <c r="I1844" t="str">
        <f t="shared" si="59"/>
        <v>enero</v>
      </c>
    </row>
    <row r="1845" spans="8:9" x14ac:dyDescent="0.35">
      <c r="H1845" t="str">
        <f t="shared" si="58"/>
        <v>M</v>
      </c>
      <c r="I1845" t="str">
        <f t="shared" si="59"/>
        <v>enero</v>
      </c>
    </row>
    <row r="1846" spans="8:9" x14ac:dyDescent="0.35">
      <c r="H1846" t="str">
        <f t="shared" si="58"/>
        <v>M</v>
      </c>
      <c r="I1846" t="str">
        <f t="shared" si="59"/>
        <v>enero</v>
      </c>
    </row>
    <row r="1847" spans="8:9" x14ac:dyDescent="0.35">
      <c r="H1847" t="str">
        <f t="shared" si="58"/>
        <v>M</v>
      </c>
      <c r="I1847" t="str">
        <f t="shared" si="59"/>
        <v>enero</v>
      </c>
    </row>
    <row r="1848" spans="8:9" x14ac:dyDescent="0.35">
      <c r="H1848" t="str">
        <f t="shared" si="58"/>
        <v>M</v>
      </c>
      <c r="I1848" t="str">
        <f t="shared" si="59"/>
        <v>enero</v>
      </c>
    </row>
    <row r="1849" spans="8:9" x14ac:dyDescent="0.35">
      <c r="H1849" t="str">
        <f t="shared" si="58"/>
        <v>M</v>
      </c>
      <c r="I1849" t="str">
        <f t="shared" si="59"/>
        <v>enero</v>
      </c>
    </row>
    <row r="1850" spans="8:9" x14ac:dyDescent="0.35">
      <c r="H1850" t="str">
        <f t="shared" si="58"/>
        <v>M</v>
      </c>
      <c r="I1850" t="str">
        <f t="shared" si="59"/>
        <v>enero</v>
      </c>
    </row>
    <row r="1851" spans="8:9" x14ac:dyDescent="0.35">
      <c r="H1851" t="str">
        <f t="shared" si="58"/>
        <v>M</v>
      </c>
      <c r="I1851" t="str">
        <f t="shared" si="59"/>
        <v>enero</v>
      </c>
    </row>
    <row r="1852" spans="8:9" x14ac:dyDescent="0.35">
      <c r="H1852" t="str">
        <f t="shared" si="58"/>
        <v>M</v>
      </c>
      <c r="I1852" t="str">
        <f t="shared" si="59"/>
        <v>enero</v>
      </c>
    </row>
    <row r="1853" spans="8:9" x14ac:dyDescent="0.35">
      <c r="H1853" t="str">
        <f t="shared" si="58"/>
        <v>M</v>
      </c>
      <c r="I1853" t="str">
        <f t="shared" si="59"/>
        <v>enero</v>
      </c>
    </row>
    <row r="1854" spans="8:9" x14ac:dyDescent="0.35">
      <c r="H1854" t="str">
        <f t="shared" si="58"/>
        <v>M</v>
      </c>
      <c r="I1854" t="str">
        <f t="shared" si="59"/>
        <v>enero</v>
      </c>
    </row>
    <row r="1855" spans="8:9" x14ac:dyDescent="0.35">
      <c r="H1855" t="str">
        <f t="shared" si="58"/>
        <v>M</v>
      </c>
      <c r="I1855" t="str">
        <f t="shared" si="59"/>
        <v>enero</v>
      </c>
    </row>
    <row r="1856" spans="8:9" x14ac:dyDescent="0.35">
      <c r="H1856" t="str">
        <f t="shared" si="58"/>
        <v>M</v>
      </c>
      <c r="I1856" t="str">
        <f t="shared" si="59"/>
        <v>enero</v>
      </c>
    </row>
    <row r="1857" spans="8:9" x14ac:dyDescent="0.35">
      <c r="H1857" t="str">
        <f t="shared" si="58"/>
        <v>M</v>
      </c>
      <c r="I1857" t="str">
        <f t="shared" si="59"/>
        <v>enero</v>
      </c>
    </row>
    <row r="1858" spans="8:9" x14ac:dyDescent="0.35">
      <c r="H1858" t="str">
        <f t="shared" si="58"/>
        <v>M</v>
      </c>
      <c r="I1858" t="str">
        <f t="shared" si="59"/>
        <v>enero</v>
      </c>
    </row>
    <row r="1859" spans="8:9" x14ac:dyDescent="0.35">
      <c r="H1859" t="str">
        <f t="shared" si="58"/>
        <v>M</v>
      </c>
      <c r="I1859" t="str">
        <f t="shared" si="59"/>
        <v>enero</v>
      </c>
    </row>
    <row r="1860" spans="8:9" x14ac:dyDescent="0.35">
      <c r="H1860" t="str">
        <f t="shared" si="58"/>
        <v>M</v>
      </c>
      <c r="I1860" t="str">
        <f t="shared" si="59"/>
        <v>enero</v>
      </c>
    </row>
    <row r="1861" spans="8:9" x14ac:dyDescent="0.35">
      <c r="H1861" t="str">
        <f t="shared" si="58"/>
        <v>M</v>
      </c>
      <c r="I1861" t="str">
        <f t="shared" si="59"/>
        <v>enero</v>
      </c>
    </row>
    <row r="1862" spans="8:9" x14ac:dyDescent="0.35">
      <c r="H1862" t="str">
        <f t="shared" si="58"/>
        <v>M</v>
      </c>
      <c r="I1862" t="str">
        <f t="shared" si="59"/>
        <v>enero</v>
      </c>
    </row>
    <row r="1863" spans="8:9" x14ac:dyDescent="0.35">
      <c r="H1863" t="str">
        <f t="shared" si="58"/>
        <v>M</v>
      </c>
      <c r="I1863" t="str">
        <f t="shared" si="59"/>
        <v>enero</v>
      </c>
    </row>
    <row r="1864" spans="8:9" x14ac:dyDescent="0.35">
      <c r="H1864" t="str">
        <f t="shared" si="58"/>
        <v>M</v>
      </c>
      <c r="I1864" t="str">
        <f t="shared" si="59"/>
        <v>enero</v>
      </c>
    </row>
    <row r="1865" spans="8:9" x14ac:dyDescent="0.35">
      <c r="H1865" t="str">
        <f t="shared" si="58"/>
        <v>M</v>
      </c>
      <c r="I1865" t="str">
        <f t="shared" si="59"/>
        <v>enero</v>
      </c>
    </row>
    <row r="1866" spans="8:9" x14ac:dyDescent="0.35">
      <c r="H1866" t="str">
        <f t="shared" si="58"/>
        <v>M</v>
      </c>
      <c r="I1866" t="str">
        <f t="shared" si="59"/>
        <v>enero</v>
      </c>
    </row>
    <row r="1867" spans="8:9" x14ac:dyDescent="0.35">
      <c r="H1867" t="str">
        <f t="shared" si="58"/>
        <v>M</v>
      </c>
      <c r="I1867" t="str">
        <f t="shared" si="59"/>
        <v>enero</v>
      </c>
    </row>
    <row r="1868" spans="8:9" x14ac:dyDescent="0.35">
      <c r="H1868" t="str">
        <f t="shared" si="58"/>
        <v>M</v>
      </c>
      <c r="I1868" t="str">
        <f t="shared" si="59"/>
        <v>enero</v>
      </c>
    </row>
    <row r="1869" spans="8:9" x14ac:dyDescent="0.35">
      <c r="H1869" t="str">
        <f t="shared" si="58"/>
        <v>M</v>
      </c>
      <c r="I1869" t="str">
        <f t="shared" si="59"/>
        <v>enero</v>
      </c>
    </row>
    <row r="1870" spans="8:9" x14ac:dyDescent="0.35">
      <c r="H1870" t="str">
        <f t="shared" si="58"/>
        <v>M</v>
      </c>
      <c r="I1870" t="str">
        <f t="shared" si="59"/>
        <v>enero</v>
      </c>
    </row>
    <row r="1871" spans="8:9" x14ac:dyDescent="0.35">
      <c r="H1871" t="str">
        <f t="shared" si="58"/>
        <v>M</v>
      </c>
      <c r="I1871" t="str">
        <f t="shared" si="59"/>
        <v>enero</v>
      </c>
    </row>
    <row r="1872" spans="8:9" x14ac:dyDescent="0.35">
      <c r="H1872" t="str">
        <f t="shared" si="58"/>
        <v>M</v>
      </c>
      <c r="I1872" t="str">
        <f t="shared" si="59"/>
        <v>enero</v>
      </c>
    </row>
    <row r="1873" spans="8:9" x14ac:dyDescent="0.35">
      <c r="H1873" t="str">
        <f t="shared" si="58"/>
        <v>M</v>
      </c>
      <c r="I1873" t="str">
        <f t="shared" si="59"/>
        <v>enero</v>
      </c>
    </row>
    <row r="1874" spans="8:9" x14ac:dyDescent="0.35">
      <c r="H1874" t="str">
        <f t="shared" si="58"/>
        <v>M</v>
      </c>
      <c r="I1874" t="str">
        <f t="shared" si="59"/>
        <v>enero</v>
      </c>
    </row>
    <row r="1875" spans="8:9" x14ac:dyDescent="0.35">
      <c r="H1875" t="str">
        <f t="shared" si="58"/>
        <v>M</v>
      </c>
      <c r="I1875" t="str">
        <f t="shared" si="59"/>
        <v>enero</v>
      </c>
    </row>
    <row r="1876" spans="8:9" x14ac:dyDescent="0.35">
      <c r="H1876" t="str">
        <f t="shared" si="58"/>
        <v>M</v>
      </c>
      <c r="I1876" t="str">
        <f t="shared" si="59"/>
        <v>enero</v>
      </c>
    </row>
    <row r="1877" spans="8:9" x14ac:dyDescent="0.35">
      <c r="H1877" t="str">
        <f t="shared" si="58"/>
        <v>M</v>
      </c>
      <c r="I1877" t="str">
        <f t="shared" si="59"/>
        <v>enero</v>
      </c>
    </row>
    <row r="1878" spans="8:9" x14ac:dyDescent="0.35">
      <c r="H1878" t="str">
        <f t="shared" si="58"/>
        <v>M</v>
      </c>
      <c r="I1878" t="str">
        <f t="shared" si="59"/>
        <v>enero</v>
      </c>
    </row>
    <row r="1879" spans="8:9" x14ac:dyDescent="0.35">
      <c r="H1879" t="str">
        <f t="shared" si="58"/>
        <v>M</v>
      </c>
      <c r="I1879" t="str">
        <f t="shared" si="59"/>
        <v>enero</v>
      </c>
    </row>
    <row r="1880" spans="8:9" x14ac:dyDescent="0.35">
      <c r="H1880" t="str">
        <f t="shared" si="58"/>
        <v>M</v>
      </c>
      <c r="I1880" t="str">
        <f t="shared" si="59"/>
        <v>enero</v>
      </c>
    </row>
    <row r="1881" spans="8:9" x14ac:dyDescent="0.35">
      <c r="H1881" t="str">
        <f t="shared" si="58"/>
        <v>M</v>
      </c>
      <c r="I1881" t="str">
        <f t="shared" si="59"/>
        <v>enero</v>
      </c>
    </row>
    <row r="1882" spans="8:9" x14ac:dyDescent="0.35">
      <c r="H1882" t="str">
        <f t="shared" si="58"/>
        <v>M</v>
      </c>
      <c r="I1882" t="str">
        <f t="shared" si="59"/>
        <v>enero</v>
      </c>
    </row>
    <row r="1883" spans="8:9" x14ac:dyDescent="0.35">
      <c r="H1883" t="str">
        <f t="shared" si="58"/>
        <v>M</v>
      </c>
      <c r="I1883" t="str">
        <f t="shared" si="59"/>
        <v>enero</v>
      </c>
    </row>
    <row r="1884" spans="8:9" x14ac:dyDescent="0.35">
      <c r="H1884" t="str">
        <f t="shared" si="58"/>
        <v>M</v>
      </c>
      <c r="I1884" t="str">
        <f t="shared" si="59"/>
        <v>enero</v>
      </c>
    </row>
    <row r="1885" spans="8:9" x14ac:dyDescent="0.35">
      <c r="H1885" t="str">
        <f t="shared" si="58"/>
        <v>M</v>
      </c>
      <c r="I1885" t="str">
        <f t="shared" si="59"/>
        <v>enero</v>
      </c>
    </row>
    <row r="1886" spans="8:9" x14ac:dyDescent="0.35">
      <c r="H1886" t="str">
        <f t="shared" si="58"/>
        <v>M</v>
      </c>
      <c r="I1886" t="str">
        <f t="shared" si="59"/>
        <v>enero</v>
      </c>
    </row>
    <row r="1887" spans="8:9" x14ac:dyDescent="0.35">
      <c r="H1887" t="str">
        <f t="shared" si="58"/>
        <v>M</v>
      </c>
      <c r="I1887" t="str">
        <f t="shared" si="59"/>
        <v>enero</v>
      </c>
    </row>
    <row r="1888" spans="8:9" x14ac:dyDescent="0.35">
      <c r="H1888" t="str">
        <f t="shared" ref="H1888:H1951" si="60">IF(A1888="A","A",IF(A1888="AC","A",IF(A1888="FA","A","M")))</f>
        <v>M</v>
      </c>
      <c r="I1888" t="str">
        <f t="shared" ref="I1888:I1951" si="61">TEXT(B1888,"mmmmmmmmmmm")</f>
        <v>enero</v>
      </c>
    </row>
    <row r="1889" spans="8:9" x14ac:dyDescent="0.35">
      <c r="H1889" t="str">
        <f t="shared" si="60"/>
        <v>M</v>
      </c>
      <c r="I1889" t="str">
        <f t="shared" si="61"/>
        <v>enero</v>
      </c>
    </row>
    <row r="1890" spans="8:9" x14ac:dyDescent="0.35">
      <c r="H1890" t="str">
        <f t="shared" si="60"/>
        <v>M</v>
      </c>
      <c r="I1890" t="str">
        <f t="shared" si="61"/>
        <v>enero</v>
      </c>
    </row>
    <row r="1891" spans="8:9" x14ac:dyDescent="0.35">
      <c r="H1891" t="str">
        <f t="shared" si="60"/>
        <v>M</v>
      </c>
      <c r="I1891" t="str">
        <f t="shared" si="61"/>
        <v>enero</v>
      </c>
    </row>
    <row r="1892" spans="8:9" x14ac:dyDescent="0.35">
      <c r="H1892" t="str">
        <f t="shared" si="60"/>
        <v>M</v>
      </c>
      <c r="I1892" t="str">
        <f t="shared" si="61"/>
        <v>enero</v>
      </c>
    </row>
    <row r="1893" spans="8:9" x14ac:dyDescent="0.35">
      <c r="H1893" t="str">
        <f t="shared" si="60"/>
        <v>M</v>
      </c>
      <c r="I1893" t="str">
        <f t="shared" si="61"/>
        <v>enero</v>
      </c>
    </row>
    <row r="1894" spans="8:9" x14ac:dyDescent="0.35">
      <c r="H1894" t="str">
        <f t="shared" si="60"/>
        <v>M</v>
      </c>
      <c r="I1894" t="str">
        <f t="shared" si="61"/>
        <v>enero</v>
      </c>
    </row>
    <row r="1895" spans="8:9" x14ac:dyDescent="0.35">
      <c r="H1895" t="str">
        <f t="shared" si="60"/>
        <v>M</v>
      </c>
      <c r="I1895" t="str">
        <f t="shared" si="61"/>
        <v>enero</v>
      </c>
    </row>
    <row r="1896" spans="8:9" x14ac:dyDescent="0.35">
      <c r="H1896" t="str">
        <f t="shared" si="60"/>
        <v>M</v>
      </c>
      <c r="I1896" t="str">
        <f t="shared" si="61"/>
        <v>enero</v>
      </c>
    </row>
    <row r="1897" spans="8:9" x14ac:dyDescent="0.35">
      <c r="H1897" t="str">
        <f t="shared" si="60"/>
        <v>M</v>
      </c>
      <c r="I1897" t="str">
        <f t="shared" si="61"/>
        <v>enero</v>
      </c>
    </row>
    <row r="1898" spans="8:9" x14ac:dyDescent="0.35">
      <c r="H1898" t="str">
        <f t="shared" si="60"/>
        <v>M</v>
      </c>
      <c r="I1898" t="str">
        <f t="shared" si="61"/>
        <v>enero</v>
      </c>
    </row>
    <row r="1899" spans="8:9" x14ac:dyDescent="0.35">
      <c r="H1899" t="str">
        <f t="shared" si="60"/>
        <v>M</v>
      </c>
      <c r="I1899" t="str">
        <f t="shared" si="61"/>
        <v>enero</v>
      </c>
    </row>
    <row r="1900" spans="8:9" x14ac:dyDescent="0.35">
      <c r="H1900" t="str">
        <f t="shared" si="60"/>
        <v>M</v>
      </c>
      <c r="I1900" t="str">
        <f t="shared" si="61"/>
        <v>enero</v>
      </c>
    </row>
    <row r="1901" spans="8:9" x14ac:dyDescent="0.35">
      <c r="H1901" t="str">
        <f t="shared" si="60"/>
        <v>M</v>
      </c>
      <c r="I1901" t="str">
        <f t="shared" si="61"/>
        <v>enero</v>
      </c>
    </row>
    <row r="1902" spans="8:9" x14ac:dyDescent="0.35">
      <c r="H1902" t="str">
        <f t="shared" si="60"/>
        <v>M</v>
      </c>
      <c r="I1902" t="str">
        <f t="shared" si="61"/>
        <v>enero</v>
      </c>
    </row>
    <row r="1903" spans="8:9" x14ac:dyDescent="0.35">
      <c r="H1903" t="str">
        <f t="shared" si="60"/>
        <v>M</v>
      </c>
      <c r="I1903" t="str">
        <f t="shared" si="61"/>
        <v>enero</v>
      </c>
    </row>
    <row r="1904" spans="8:9" x14ac:dyDescent="0.35">
      <c r="H1904" t="str">
        <f t="shared" si="60"/>
        <v>M</v>
      </c>
      <c r="I1904" t="str">
        <f t="shared" si="61"/>
        <v>enero</v>
      </c>
    </row>
    <row r="1905" spans="8:9" x14ac:dyDescent="0.35">
      <c r="H1905" t="str">
        <f t="shared" si="60"/>
        <v>M</v>
      </c>
      <c r="I1905" t="str">
        <f t="shared" si="61"/>
        <v>enero</v>
      </c>
    </row>
    <row r="1906" spans="8:9" x14ac:dyDescent="0.35">
      <c r="H1906" t="str">
        <f t="shared" si="60"/>
        <v>M</v>
      </c>
      <c r="I1906" t="str">
        <f t="shared" si="61"/>
        <v>enero</v>
      </c>
    </row>
    <row r="1907" spans="8:9" x14ac:dyDescent="0.35">
      <c r="H1907" t="str">
        <f t="shared" si="60"/>
        <v>M</v>
      </c>
      <c r="I1907" t="str">
        <f t="shared" si="61"/>
        <v>enero</v>
      </c>
    </row>
    <row r="1908" spans="8:9" x14ac:dyDescent="0.35">
      <c r="H1908" t="str">
        <f t="shared" si="60"/>
        <v>M</v>
      </c>
      <c r="I1908" t="str">
        <f t="shared" si="61"/>
        <v>enero</v>
      </c>
    </row>
    <row r="1909" spans="8:9" x14ac:dyDescent="0.35">
      <c r="H1909" t="str">
        <f t="shared" si="60"/>
        <v>M</v>
      </c>
      <c r="I1909" t="str">
        <f t="shared" si="61"/>
        <v>enero</v>
      </c>
    </row>
    <row r="1910" spans="8:9" x14ac:dyDescent="0.35">
      <c r="H1910" t="str">
        <f t="shared" si="60"/>
        <v>M</v>
      </c>
      <c r="I1910" t="str">
        <f t="shared" si="61"/>
        <v>enero</v>
      </c>
    </row>
    <row r="1911" spans="8:9" x14ac:dyDescent="0.35">
      <c r="H1911" t="str">
        <f t="shared" si="60"/>
        <v>M</v>
      </c>
      <c r="I1911" t="str">
        <f t="shared" si="61"/>
        <v>enero</v>
      </c>
    </row>
    <row r="1912" spans="8:9" x14ac:dyDescent="0.35">
      <c r="H1912" t="str">
        <f t="shared" si="60"/>
        <v>M</v>
      </c>
      <c r="I1912" t="str">
        <f t="shared" si="61"/>
        <v>enero</v>
      </c>
    </row>
    <row r="1913" spans="8:9" x14ac:dyDescent="0.35">
      <c r="H1913" t="str">
        <f t="shared" si="60"/>
        <v>M</v>
      </c>
      <c r="I1913" t="str">
        <f t="shared" si="61"/>
        <v>enero</v>
      </c>
    </row>
    <row r="1914" spans="8:9" x14ac:dyDescent="0.35">
      <c r="H1914" t="str">
        <f t="shared" si="60"/>
        <v>M</v>
      </c>
      <c r="I1914" t="str">
        <f t="shared" si="61"/>
        <v>enero</v>
      </c>
    </row>
    <row r="1915" spans="8:9" x14ac:dyDescent="0.35">
      <c r="H1915" t="str">
        <f t="shared" si="60"/>
        <v>M</v>
      </c>
      <c r="I1915" t="str">
        <f t="shared" si="61"/>
        <v>enero</v>
      </c>
    </row>
    <row r="1916" spans="8:9" x14ac:dyDescent="0.35">
      <c r="H1916" t="str">
        <f t="shared" si="60"/>
        <v>M</v>
      </c>
      <c r="I1916" t="str">
        <f t="shared" si="61"/>
        <v>enero</v>
      </c>
    </row>
    <row r="1917" spans="8:9" x14ac:dyDescent="0.35">
      <c r="H1917" t="str">
        <f t="shared" si="60"/>
        <v>M</v>
      </c>
      <c r="I1917" t="str">
        <f t="shared" si="61"/>
        <v>enero</v>
      </c>
    </row>
    <row r="1918" spans="8:9" x14ac:dyDescent="0.35">
      <c r="H1918" t="str">
        <f t="shared" si="60"/>
        <v>M</v>
      </c>
      <c r="I1918" t="str">
        <f t="shared" si="61"/>
        <v>enero</v>
      </c>
    </row>
    <row r="1919" spans="8:9" x14ac:dyDescent="0.35">
      <c r="H1919" t="str">
        <f t="shared" si="60"/>
        <v>M</v>
      </c>
      <c r="I1919" t="str">
        <f t="shared" si="61"/>
        <v>enero</v>
      </c>
    </row>
    <row r="1920" spans="8:9" x14ac:dyDescent="0.35">
      <c r="H1920" t="str">
        <f t="shared" si="60"/>
        <v>M</v>
      </c>
      <c r="I1920" t="str">
        <f t="shared" si="61"/>
        <v>enero</v>
      </c>
    </row>
    <row r="1921" spans="8:9" x14ac:dyDescent="0.35">
      <c r="H1921" t="str">
        <f t="shared" si="60"/>
        <v>M</v>
      </c>
      <c r="I1921" t="str">
        <f t="shared" si="61"/>
        <v>enero</v>
      </c>
    </row>
    <row r="1922" spans="8:9" x14ac:dyDescent="0.35">
      <c r="H1922" t="str">
        <f t="shared" si="60"/>
        <v>M</v>
      </c>
      <c r="I1922" t="str">
        <f t="shared" si="61"/>
        <v>enero</v>
      </c>
    </row>
    <row r="1923" spans="8:9" x14ac:dyDescent="0.35">
      <c r="H1923" t="str">
        <f t="shared" si="60"/>
        <v>M</v>
      </c>
      <c r="I1923" t="str">
        <f t="shared" si="61"/>
        <v>enero</v>
      </c>
    </row>
    <row r="1924" spans="8:9" x14ac:dyDescent="0.35">
      <c r="H1924" t="str">
        <f t="shared" si="60"/>
        <v>M</v>
      </c>
      <c r="I1924" t="str">
        <f t="shared" si="61"/>
        <v>enero</v>
      </c>
    </row>
    <row r="1925" spans="8:9" x14ac:dyDescent="0.35">
      <c r="H1925" t="str">
        <f t="shared" si="60"/>
        <v>M</v>
      </c>
      <c r="I1925" t="str">
        <f t="shared" si="61"/>
        <v>enero</v>
      </c>
    </row>
    <row r="1926" spans="8:9" x14ac:dyDescent="0.35">
      <c r="H1926" t="str">
        <f t="shared" si="60"/>
        <v>M</v>
      </c>
      <c r="I1926" t="str">
        <f t="shared" si="61"/>
        <v>enero</v>
      </c>
    </row>
    <row r="1927" spans="8:9" x14ac:dyDescent="0.35">
      <c r="H1927" t="str">
        <f t="shared" si="60"/>
        <v>M</v>
      </c>
      <c r="I1927" t="str">
        <f t="shared" si="61"/>
        <v>enero</v>
      </c>
    </row>
    <row r="1928" spans="8:9" x14ac:dyDescent="0.35">
      <c r="H1928" t="str">
        <f t="shared" si="60"/>
        <v>M</v>
      </c>
      <c r="I1928" t="str">
        <f t="shared" si="61"/>
        <v>enero</v>
      </c>
    </row>
    <row r="1929" spans="8:9" x14ac:dyDescent="0.35">
      <c r="H1929" t="str">
        <f t="shared" si="60"/>
        <v>M</v>
      </c>
      <c r="I1929" t="str">
        <f t="shared" si="61"/>
        <v>enero</v>
      </c>
    </row>
    <row r="1930" spans="8:9" x14ac:dyDescent="0.35">
      <c r="H1930" t="str">
        <f t="shared" si="60"/>
        <v>M</v>
      </c>
      <c r="I1930" t="str">
        <f t="shared" si="61"/>
        <v>enero</v>
      </c>
    </row>
    <row r="1931" spans="8:9" x14ac:dyDescent="0.35">
      <c r="H1931" t="str">
        <f t="shared" si="60"/>
        <v>M</v>
      </c>
      <c r="I1931" t="str">
        <f t="shared" si="61"/>
        <v>enero</v>
      </c>
    </row>
    <row r="1932" spans="8:9" x14ac:dyDescent="0.35">
      <c r="H1932" t="str">
        <f t="shared" si="60"/>
        <v>M</v>
      </c>
      <c r="I1932" t="str">
        <f t="shared" si="61"/>
        <v>enero</v>
      </c>
    </row>
    <row r="1933" spans="8:9" x14ac:dyDescent="0.35">
      <c r="H1933" t="str">
        <f t="shared" si="60"/>
        <v>M</v>
      </c>
      <c r="I1933" t="str">
        <f t="shared" si="61"/>
        <v>enero</v>
      </c>
    </row>
    <row r="1934" spans="8:9" x14ac:dyDescent="0.35">
      <c r="H1934" t="str">
        <f t="shared" si="60"/>
        <v>M</v>
      </c>
      <c r="I1934" t="str">
        <f t="shared" si="61"/>
        <v>enero</v>
      </c>
    </row>
    <row r="1935" spans="8:9" x14ac:dyDescent="0.35">
      <c r="H1935" t="str">
        <f t="shared" si="60"/>
        <v>M</v>
      </c>
      <c r="I1935" t="str">
        <f t="shared" si="61"/>
        <v>enero</v>
      </c>
    </row>
    <row r="1936" spans="8:9" x14ac:dyDescent="0.35">
      <c r="H1936" t="str">
        <f t="shared" si="60"/>
        <v>M</v>
      </c>
      <c r="I1936" t="str">
        <f t="shared" si="61"/>
        <v>enero</v>
      </c>
    </row>
    <row r="1937" spans="8:9" x14ac:dyDescent="0.35">
      <c r="H1937" t="str">
        <f t="shared" si="60"/>
        <v>M</v>
      </c>
      <c r="I1937" t="str">
        <f t="shared" si="61"/>
        <v>enero</v>
      </c>
    </row>
    <row r="1938" spans="8:9" x14ac:dyDescent="0.35">
      <c r="H1938" t="str">
        <f t="shared" si="60"/>
        <v>M</v>
      </c>
      <c r="I1938" t="str">
        <f t="shared" si="61"/>
        <v>enero</v>
      </c>
    </row>
    <row r="1939" spans="8:9" x14ac:dyDescent="0.35">
      <c r="H1939" t="str">
        <f t="shared" si="60"/>
        <v>M</v>
      </c>
      <c r="I1939" t="str">
        <f t="shared" si="61"/>
        <v>enero</v>
      </c>
    </row>
    <row r="1940" spans="8:9" x14ac:dyDescent="0.35">
      <c r="H1940" t="str">
        <f t="shared" si="60"/>
        <v>M</v>
      </c>
      <c r="I1940" t="str">
        <f t="shared" si="61"/>
        <v>enero</v>
      </c>
    </row>
    <row r="1941" spans="8:9" x14ac:dyDescent="0.35">
      <c r="H1941" t="str">
        <f t="shared" si="60"/>
        <v>M</v>
      </c>
      <c r="I1941" t="str">
        <f t="shared" si="61"/>
        <v>enero</v>
      </c>
    </row>
    <row r="1942" spans="8:9" x14ac:dyDescent="0.35">
      <c r="H1942" t="str">
        <f t="shared" si="60"/>
        <v>M</v>
      </c>
      <c r="I1942" t="str">
        <f t="shared" si="61"/>
        <v>enero</v>
      </c>
    </row>
    <row r="1943" spans="8:9" x14ac:dyDescent="0.35">
      <c r="H1943" t="str">
        <f t="shared" si="60"/>
        <v>M</v>
      </c>
      <c r="I1943" t="str">
        <f t="shared" si="61"/>
        <v>enero</v>
      </c>
    </row>
    <row r="1944" spans="8:9" x14ac:dyDescent="0.35">
      <c r="H1944" t="str">
        <f t="shared" si="60"/>
        <v>M</v>
      </c>
      <c r="I1944" t="str">
        <f t="shared" si="61"/>
        <v>enero</v>
      </c>
    </row>
    <row r="1945" spans="8:9" x14ac:dyDescent="0.35">
      <c r="H1945" t="str">
        <f t="shared" si="60"/>
        <v>M</v>
      </c>
      <c r="I1945" t="str">
        <f t="shared" si="61"/>
        <v>enero</v>
      </c>
    </row>
    <row r="1946" spans="8:9" x14ac:dyDescent="0.35">
      <c r="H1946" t="str">
        <f t="shared" si="60"/>
        <v>M</v>
      </c>
      <c r="I1946" t="str">
        <f t="shared" si="61"/>
        <v>enero</v>
      </c>
    </row>
    <row r="1947" spans="8:9" x14ac:dyDescent="0.35">
      <c r="H1947" t="str">
        <f t="shared" si="60"/>
        <v>M</v>
      </c>
      <c r="I1947" t="str">
        <f t="shared" si="61"/>
        <v>enero</v>
      </c>
    </row>
    <row r="1948" spans="8:9" x14ac:dyDescent="0.35">
      <c r="H1948" t="str">
        <f t="shared" si="60"/>
        <v>M</v>
      </c>
      <c r="I1948" t="str">
        <f t="shared" si="61"/>
        <v>enero</v>
      </c>
    </row>
    <row r="1949" spans="8:9" x14ac:dyDescent="0.35">
      <c r="H1949" t="str">
        <f t="shared" si="60"/>
        <v>M</v>
      </c>
      <c r="I1949" t="str">
        <f t="shared" si="61"/>
        <v>enero</v>
      </c>
    </row>
    <row r="1950" spans="8:9" x14ac:dyDescent="0.35">
      <c r="H1950" t="str">
        <f t="shared" si="60"/>
        <v>M</v>
      </c>
      <c r="I1950" t="str">
        <f t="shared" si="61"/>
        <v>enero</v>
      </c>
    </row>
    <row r="1951" spans="8:9" x14ac:dyDescent="0.35">
      <c r="H1951" t="str">
        <f t="shared" si="60"/>
        <v>M</v>
      </c>
      <c r="I1951" t="str">
        <f t="shared" si="61"/>
        <v>enero</v>
      </c>
    </row>
    <row r="1952" spans="8:9" x14ac:dyDescent="0.35">
      <c r="H1952" t="str">
        <f t="shared" ref="H1952:H2000" si="62">IF(A1952="A","A",IF(A1952="AC","A",IF(A1952="FA","A","M")))</f>
        <v>M</v>
      </c>
      <c r="I1952" t="str">
        <f t="shared" ref="I1952:I2000" si="63">TEXT(B1952,"mmmmmmmmmmm")</f>
        <v>enero</v>
      </c>
    </row>
    <row r="1953" spans="8:9" x14ac:dyDescent="0.35">
      <c r="H1953" t="str">
        <f t="shared" si="62"/>
        <v>M</v>
      </c>
      <c r="I1953" t="str">
        <f t="shared" si="63"/>
        <v>enero</v>
      </c>
    </row>
    <row r="1954" spans="8:9" x14ac:dyDescent="0.35">
      <c r="H1954" t="str">
        <f t="shared" si="62"/>
        <v>M</v>
      </c>
      <c r="I1954" t="str">
        <f t="shared" si="63"/>
        <v>enero</v>
      </c>
    </row>
    <row r="1955" spans="8:9" x14ac:dyDescent="0.35">
      <c r="H1955" t="str">
        <f t="shared" si="62"/>
        <v>M</v>
      </c>
      <c r="I1955" t="str">
        <f t="shared" si="63"/>
        <v>enero</v>
      </c>
    </row>
    <row r="1956" spans="8:9" x14ac:dyDescent="0.35">
      <c r="H1956" t="str">
        <f t="shared" si="62"/>
        <v>M</v>
      </c>
      <c r="I1956" t="str">
        <f t="shared" si="63"/>
        <v>enero</v>
      </c>
    </row>
    <row r="1957" spans="8:9" x14ac:dyDescent="0.35">
      <c r="H1957" t="str">
        <f t="shared" si="62"/>
        <v>M</v>
      </c>
      <c r="I1957" t="str">
        <f t="shared" si="63"/>
        <v>enero</v>
      </c>
    </row>
    <row r="1958" spans="8:9" x14ac:dyDescent="0.35">
      <c r="H1958" t="str">
        <f t="shared" si="62"/>
        <v>M</v>
      </c>
      <c r="I1958" t="str">
        <f t="shared" si="63"/>
        <v>enero</v>
      </c>
    </row>
    <row r="1959" spans="8:9" x14ac:dyDescent="0.35">
      <c r="H1959" t="str">
        <f t="shared" si="62"/>
        <v>M</v>
      </c>
      <c r="I1959" t="str">
        <f t="shared" si="63"/>
        <v>enero</v>
      </c>
    </row>
    <row r="1960" spans="8:9" x14ac:dyDescent="0.35">
      <c r="H1960" t="str">
        <f t="shared" si="62"/>
        <v>M</v>
      </c>
      <c r="I1960" t="str">
        <f t="shared" si="63"/>
        <v>enero</v>
      </c>
    </row>
    <row r="1961" spans="8:9" x14ac:dyDescent="0.35">
      <c r="H1961" t="str">
        <f t="shared" si="62"/>
        <v>M</v>
      </c>
      <c r="I1961" t="str">
        <f t="shared" si="63"/>
        <v>enero</v>
      </c>
    </row>
    <row r="1962" spans="8:9" x14ac:dyDescent="0.35">
      <c r="H1962" t="str">
        <f t="shared" si="62"/>
        <v>M</v>
      </c>
      <c r="I1962" t="str">
        <f t="shared" si="63"/>
        <v>enero</v>
      </c>
    </row>
    <row r="1963" spans="8:9" x14ac:dyDescent="0.35">
      <c r="H1963" t="str">
        <f t="shared" si="62"/>
        <v>M</v>
      </c>
      <c r="I1963" t="str">
        <f t="shared" si="63"/>
        <v>enero</v>
      </c>
    </row>
    <row r="1964" spans="8:9" x14ac:dyDescent="0.35">
      <c r="H1964" t="str">
        <f t="shared" si="62"/>
        <v>M</v>
      </c>
      <c r="I1964" t="str">
        <f t="shared" si="63"/>
        <v>enero</v>
      </c>
    </row>
    <row r="1965" spans="8:9" x14ac:dyDescent="0.35">
      <c r="H1965" t="str">
        <f t="shared" si="62"/>
        <v>M</v>
      </c>
      <c r="I1965" t="str">
        <f t="shared" si="63"/>
        <v>enero</v>
      </c>
    </row>
    <row r="1966" spans="8:9" x14ac:dyDescent="0.35">
      <c r="H1966" t="str">
        <f t="shared" si="62"/>
        <v>M</v>
      </c>
      <c r="I1966" t="str">
        <f t="shared" si="63"/>
        <v>enero</v>
      </c>
    </row>
    <row r="1967" spans="8:9" x14ac:dyDescent="0.35">
      <c r="H1967" t="str">
        <f t="shared" si="62"/>
        <v>M</v>
      </c>
      <c r="I1967" t="str">
        <f t="shared" si="63"/>
        <v>enero</v>
      </c>
    </row>
    <row r="1968" spans="8:9" x14ac:dyDescent="0.35">
      <c r="H1968" t="str">
        <f t="shared" si="62"/>
        <v>M</v>
      </c>
      <c r="I1968" t="str">
        <f t="shared" si="63"/>
        <v>enero</v>
      </c>
    </row>
    <row r="1969" spans="8:9" x14ac:dyDescent="0.35">
      <c r="H1969" t="str">
        <f t="shared" si="62"/>
        <v>M</v>
      </c>
      <c r="I1969" t="str">
        <f t="shared" si="63"/>
        <v>enero</v>
      </c>
    </row>
    <row r="1970" spans="8:9" x14ac:dyDescent="0.35">
      <c r="H1970" t="str">
        <f t="shared" si="62"/>
        <v>M</v>
      </c>
      <c r="I1970" t="str">
        <f t="shared" si="63"/>
        <v>enero</v>
      </c>
    </row>
    <row r="1971" spans="8:9" x14ac:dyDescent="0.35">
      <c r="H1971" t="str">
        <f t="shared" si="62"/>
        <v>M</v>
      </c>
      <c r="I1971" t="str">
        <f t="shared" si="63"/>
        <v>enero</v>
      </c>
    </row>
    <row r="1972" spans="8:9" x14ac:dyDescent="0.35">
      <c r="H1972" t="str">
        <f t="shared" si="62"/>
        <v>M</v>
      </c>
      <c r="I1972" t="str">
        <f t="shared" si="63"/>
        <v>enero</v>
      </c>
    </row>
    <row r="1973" spans="8:9" x14ac:dyDescent="0.35">
      <c r="H1973" t="str">
        <f t="shared" si="62"/>
        <v>M</v>
      </c>
      <c r="I1973" t="str">
        <f t="shared" si="63"/>
        <v>enero</v>
      </c>
    </row>
    <row r="1974" spans="8:9" x14ac:dyDescent="0.35">
      <c r="H1974" t="str">
        <f t="shared" si="62"/>
        <v>M</v>
      </c>
      <c r="I1974" t="str">
        <f t="shared" si="63"/>
        <v>enero</v>
      </c>
    </row>
    <row r="1975" spans="8:9" x14ac:dyDescent="0.35">
      <c r="H1975" t="str">
        <f t="shared" si="62"/>
        <v>M</v>
      </c>
      <c r="I1975" t="str">
        <f t="shared" si="63"/>
        <v>enero</v>
      </c>
    </row>
    <row r="1976" spans="8:9" x14ac:dyDescent="0.35">
      <c r="H1976" t="str">
        <f t="shared" si="62"/>
        <v>M</v>
      </c>
      <c r="I1976" t="str">
        <f t="shared" si="63"/>
        <v>enero</v>
      </c>
    </row>
    <row r="1977" spans="8:9" x14ac:dyDescent="0.35">
      <c r="H1977" t="str">
        <f t="shared" si="62"/>
        <v>M</v>
      </c>
      <c r="I1977" t="str">
        <f t="shared" si="63"/>
        <v>enero</v>
      </c>
    </row>
    <row r="1978" spans="8:9" x14ac:dyDescent="0.35">
      <c r="H1978" t="str">
        <f t="shared" si="62"/>
        <v>M</v>
      </c>
      <c r="I1978" t="str">
        <f t="shared" si="63"/>
        <v>enero</v>
      </c>
    </row>
    <row r="1979" spans="8:9" x14ac:dyDescent="0.35">
      <c r="H1979" t="str">
        <f t="shared" si="62"/>
        <v>M</v>
      </c>
      <c r="I1979" t="str">
        <f t="shared" si="63"/>
        <v>enero</v>
      </c>
    </row>
    <row r="1980" spans="8:9" x14ac:dyDescent="0.35">
      <c r="H1980" t="str">
        <f t="shared" si="62"/>
        <v>M</v>
      </c>
      <c r="I1980" t="str">
        <f t="shared" si="63"/>
        <v>enero</v>
      </c>
    </row>
    <row r="1981" spans="8:9" x14ac:dyDescent="0.35">
      <c r="H1981" t="str">
        <f t="shared" si="62"/>
        <v>M</v>
      </c>
      <c r="I1981" t="str">
        <f t="shared" si="63"/>
        <v>enero</v>
      </c>
    </row>
    <row r="1982" spans="8:9" x14ac:dyDescent="0.35">
      <c r="H1982" t="str">
        <f t="shared" si="62"/>
        <v>M</v>
      </c>
      <c r="I1982" t="str">
        <f t="shared" si="63"/>
        <v>enero</v>
      </c>
    </row>
    <row r="1983" spans="8:9" x14ac:dyDescent="0.35">
      <c r="H1983" t="str">
        <f t="shared" si="62"/>
        <v>M</v>
      </c>
      <c r="I1983" t="str">
        <f t="shared" si="63"/>
        <v>enero</v>
      </c>
    </row>
    <row r="1984" spans="8:9" x14ac:dyDescent="0.35">
      <c r="H1984" t="str">
        <f t="shared" si="62"/>
        <v>M</v>
      </c>
      <c r="I1984" t="str">
        <f t="shared" si="63"/>
        <v>enero</v>
      </c>
    </row>
    <row r="1985" spans="8:9" x14ac:dyDescent="0.35">
      <c r="H1985" t="str">
        <f t="shared" si="62"/>
        <v>M</v>
      </c>
      <c r="I1985" t="str">
        <f t="shared" si="63"/>
        <v>enero</v>
      </c>
    </row>
    <row r="1986" spans="8:9" x14ac:dyDescent="0.35">
      <c r="H1986" t="str">
        <f t="shared" si="62"/>
        <v>M</v>
      </c>
      <c r="I1986" t="str">
        <f t="shared" si="63"/>
        <v>enero</v>
      </c>
    </row>
    <row r="1987" spans="8:9" x14ac:dyDescent="0.35">
      <c r="H1987" t="str">
        <f t="shared" si="62"/>
        <v>M</v>
      </c>
      <c r="I1987" t="str">
        <f t="shared" si="63"/>
        <v>enero</v>
      </c>
    </row>
    <row r="1988" spans="8:9" x14ac:dyDescent="0.35">
      <c r="H1988" t="str">
        <f t="shared" si="62"/>
        <v>M</v>
      </c>
      <c r="I1988" t="str">
        <f t="shared" si="63"/>
        <v>enero</v>
      </c>
    </row>
    <row r="1989" spans="8:9" x14ac:dyDescent="0.35">
      <c r="H1989" t="str">
        <f t="shared" si="62"/>
        <v>M</v>
      </c>
      <c r="I1989" t="str">
        <f t="shared" si="63"/>
        <v>enero</v>
      </c>
    </row>
    <row r="1990" spans="8:9" x14ac:dyDescent="0.35">
      <c r="H1990" t="str">
        <f t="shared" si="62"/>
        <v>M</v>
      </c>
      <c r="I1990" t="str">
        <f t="shared" si="63"/>
        <v>enero</v>
      </c>
    </row>
    <row r="1991" spans="8:9" x14ac:dyDescent="0.35">
      <c r="H1991" t="str">
        <f t="shared" si="62"/>
        <v>M</v>
      </c>
      <c r="I1991" t="str">
        <f t="shared" si="63"/>
        <v>enero</v>
      </c>
    </row>
    <row r="1992" spans="8:9" x14ac:dyDescent="0.35">
      <c r="H1992" t="str">
        <f t="shared" si="62"/>
        <v>M</v>
      </c>
      <c r="I1992" t="str">
        <f t="shared" si="63"/>
        <v>enero</v>
      </c>
    </row>
    <row r="1993" spans="8:9" x14ac:dyDescent="0.35">
      <c r="H1993" t="str">
        <f t="shared" si="62"/>
        <v>M</v>
      </c>
      <c r="I1993" t="str">
        <f t="shared" si="63"/>
        <v>enero</v>
      </c>
    </row>
    <row r="1994" spans="8:9" x14ac:dyDescent="0.35">
      <c r="H1994" t="str">
        <f t="shared" si="62"/>
        <v>M</v>
      </c>
      <c r="I1994" t="str">
        <f t="shared" si="63"/>
        <v>enero</v>
      </c>
    </row>
    <row r="1995" spans="8:9" x14ac:dyDescent="0.35">
      <c r="H1995" t="str">
        <f t="shared" si="62"/>
        <v>M</v>
      </c>
      <c r="I1995" t="str">
        <f t="shared" si="63"/>
        <v>enero</v>
      </c>
    </row>
    <row r="1996" spans="8:9" x14ac:dyDescent="0.35">
      <c r="H1996" t="str">
        <f t="shared" si="62"/>
        <v>M</v>
      </c>
      <c r="I1996" t="str">
        <f t="shared" si="63"/>
        <v>enero</v>
      </c>
    </row>
    <row r="1997" spans="8:9" x14ac:dyDescent="0.35">
      <c r="H1997" t="str">
        <f t="shared" si="62"/>
        <v>M</v>
      </c>
      <c r="I1997" t="str">
        <f t="shared" si="63"/>
        <v>enero</v>
      </c>
    </row>
    <row r="1998" spans="8:9" x14ac:dyDescent="0.35">
      <c r="H1998" t="str">
        <f t="shared" si="62"/>
        <v>M</v>
      </c>
      <c r="I1998" t="str">
        <f t="shared" si="63"/>
        <v>enero</v>
      </c>
    </row>
    <row r="1999" spans="8:9" x14ac:dyDescent="0.35">
      <c r="H1999" t="str">
        <f t="shared" si="62"/>
        <v>M</v>
      </c>
      <c r="I1999" t="str">
        <f t="shared" si="63"/>
        <v>enero</v>
      </c>
    </row>
    <row r="2000" spans="8:9" x14ac:dyDescent="0.35">
      <c r="H2000" t="str">
        <f t="shared" si="62"/>
        <v>M</v>
      </c>
      <c r="I2000" t="str">
        <f t="shared" si="63"/>
        <v>enero</v>
      </c>
    </row>
  </sheetData>
  <autoFilter ref="A1:G850" xr:uid="{0C3776E2-D6D9-4F48-9918-6B5A4AD1CCC4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844A3-FCEC-4FEF-97D5-3D9283E0ECC6}">
  <sheetPr codeName="Hoja6"/>
  <dimension ref="A1:G147"/>
  <sheetViews>
    <sheetView zoomScale="80" zoomScaleNormal="80" workbookViewId="0">
      <selection activeCell="C2" sqref="C2:C41"/>
    </sheetView>
  </sheetViews>
  <sheetFormatPr baseColWidth="10" defaultColWidth="10.81640625" defaultRowHeight="14.5" x14ac:dyDescent="0.35"/>
  <cols>
    <col min="1" max="1" width="11.26953125" bestFit="1" customWidth="1"/>
    <col min="2" max="2" width="12" bestFit="1" customWidth="1"/>
    <col min="3" max="3" width="35.36328125" bestFit="1" customWidth="1"/>
    <col min="4" max="4" width="19.54296875" bestFit="1" customWidth="1"/>
    <col min="5" max="5" width="15" bestFit="1" customWidth="1"/>
    <col min="6" max="6" width="10.08984375" bestFit="1" customWidth="1"/>
    <col min="7" max="7" width="15.1796875" bestFit="1" customWidth="1"/>
    <col min="8" max="8" width="16" bestFit="1" customWidth="1"/>
    <col min="9" max="9" width="16.54296875" bestFit="1" customWidth="1"/>
    <col min="10" max="10" width="41.81640625" bestFit="1" customWidth="1"/>
    <col min="11" max="11" width="34.7265625" bestFit="1" customWidth="1"/>
    <col min="13" max="13" width="12.1796875" bestFit="1" customWidth="1"/>
    <col min="14" max="14" width="12.26953125" bestFit="1" customWidth="1"/>
    <col min="15" max="15" width="8.1796875" bestFit="1" customWidth="1"/>
    <col min="16" max="16" width="6.08984375" bestFit="1" customWidth="1"/>
    <col min="17" max="17" width="7.1796875" bestFit="1" customWidth="1"/>
    <col min="18" max="18" width="10.90625" bestFit="1" customWidth="1"/>
    <col min="19" max="19" width="8.1796875" bestFit="1" customWidth="1"/>
    <col min="20" max="20" width="10.54296875" bestFit="1" customWidth="1"/>
    <col min="21" max="21" width="9.6328125" bestFit="1" customWidth="1"/>
    <col min="22" max="22" width="12.1796875" bestFit="1" customWidth="1"/>
  </cols>
  <sheetData>
    <row r="1" spans="1:7" x14ac:dyDescent="0.35">
      <c r="A1" t="s">
        <v>118</v>
      </c>
      <c r="B1" t="s">
        <v>119</v>
      </c>
      <c r="C1" t="s">
        <v>120</v>
      </c>
      <c r="D1" s="100" t="s">
        <v>121</v>
      </c>
      <c r="E1" t="s">
        <v>122</v>
      </c>
      <c r="G1" s="2"/>
    </row>
    <row r="2" spans="1:7" x14ac:dyDescent="0.35">
      <c r="A2" t="s">
        <v>7</v>
      </c>
      <c r="B2" s="101" t="s">
        <v>36</v>
      </c>
      <c r="D2" s="100">
        <v>300</v>
      </c>
      <c r="E2" s="11">
        <v>363</v>
      </c>
      <c r="F2" s="11"/>
    </row>
    <row r="3" spans="1:7" x14ac:dyDescent="0.35">
      <c r="A3" t="s">
        <v>7</v>
      </c>
      <c r="B3" s="101" t="s">
        <v>36</v>
      </c>
      <c r="D3" s="100">
        <v>100</v>
      </c>
      <c r="E3" s="11">
        <v>121</v>
      </c>
      <c r="F3" s="11"/>
    </row>
    <row r="4" spans="1:7" x14ac:dyDescent="0.35">
      <c r="A4" t="s">
        <v>7</v>
      </c>
      <c r="B4" s="101" t="s">
        <v>36</v>
      </c>
      <c r="D4" s="100">
        <v>300</v>
      </c>
      <c r="E4" s="11">
        <v>300</v>
      </c>
      <c r="F4" s="11"/>
    </row>
    <row r="5" spans="1:7" x14ac:dyDescent="0.35">
      <c r="A5" t="s">
        <v>6</v>
      </c>
      <c r="B5" s="101" t="s">
        <v>36</v>
      </c>
      <c r="D5" s="100">
        <v>100</v>
      </c>
      <c r="E5" s="11">
        <v>100</v>
      </c>
      <c r="F5" s="11"/>
    </row>
    <row r="6" spans="1:7" x14ac:dyDescent="0.35">
      <c r="A6" t="s">
        <v>7</v>
      </c>
      <c r="B6" s="101" t="s">
        <v>36</v>
      </c>
      <c r="D6" s="100">
        <v>1500</v>
      </c>
      <c r="E6" s="11">
        <v>1815</v>
      </c>
      <c r="F6" s="11"/>
    </row>
    <row r="7" spans="1:7" x14ac:dyDescent="0.35">
      <c r="A7" t="s">
        <v>7</v>
      </c>
      <c r="B7" s="101" t="s">
        <v>36</v>
      </c>
      <c r="D7" s="100">
        <f>E7/1.21</f>
        <v>11526.851239669422</v>
      </c>
      <c r="E7" s="11">
        <v>13947.49</v>
      </c>
      <c r="F7" s="11"/>
    </row>
    <row r="8" spans="1:7" x14ac:dyDescent="0.35">
      <c r="A8" t="s">
        <v>7</v>
      </c>
      <c r="B8" s="101" t="s">
        <v>36</v>
      </c>
      <c r="D8" s="100">
        <f>E8/1.21</f>
        <v>3165.3719008264461</v>
      </c>
      <c r="E8" s="11">
        <v>3830.1</v>
      </c>
      <c r="F8" s="11"/>
    </row>
    <row r="9" spans="1:7" x14ac:dyDescent="0.35">
      <c r="A9" t="s">
        <v>7</v>
      </c>
      <c r="B9" s="101" t="s">
        <v>36</v>
      </c>
      <c r="D9" s="100">
        <v>50</v>
      </c>
      <c r="E9" s="11">
        <v>50</v>
      </c>
      <c r="F9" s="11"/>
      <c r="G9" s="1"/>
    </row>
    <row r="10" spans="1:7" x14ac:dyDescent="0.35">
      <c r="A10" t="s">
        <v>6</v>
      </c>
      <c r="B10" s="101" t="s">
        <v>36</v>
      </c>
      <c r="D10" s="100">
        <f>E10/1.21</f>
        <v>450</v>
      </c>
      <c r="E10" s="11">
        <v>544.5</v>
      </c>
      <c r="F10" s="11"/>
    </row>
    <row r="11" spans="1:7" x14ac:dyDescent="0.35">
      <c r="A11" t="s">
        <v>6</v>
      </c>
      <c r="B11" s="101" t="s">
        <v>36</v>
      </c>
      <c r="D11" s="100">
        <v>300</v>
      </c>
      <c r="E11" s="11">
        <v>363</v>
      </c>
      <c r="F11" s="11"/>
    </row>
    <row r="12" spans="1:7" x14ac:dyDescent="0.35">
      <c r="A12" s="101" t="s">
        <v>7</v>
      </c>
      <c r="B12" s="101" t="s">
        <v>36</v>
      </c>
      <c r="C12" s="101"/>
      <c r="D12" s="100">
        <v>20000</v>
      </c>
      <c r="E12" s="11">
        <f>20000*1.21</f>
        <v>24200</v>
      </c>
      <c r="F12" s="11"/>
    </row>
    <row r="13" spans="1:7" x14ac:dyDescent="0.35">
      <c r="A13" t="s">
        <v>7</v>
      </c>
      <c r="B13" s="101" t="s">
        <v>37</v>
      </c>
      <c r="D13" s="100">
        <v>600</v>
      </c>
      <c r="E13" s="11">
        <v>600</v>
      </c>
      <c r="F13" s="11"/>
    </row>
    <row r="14" spans="1:7" x14ac:dyDescent="0.35">
      <c r="A14" t="s">
        <v>7</v>
      </c>
      <c r="B14" s="101" t="s">
        <v>37</v>
      </c>
      <c r="D14" s="100">
        <v>100</v>
      </c>
      <c r="E14" s="11">
        <v>121</v>
      </c>
      <c r="F14" s="11"/>
    </row>
    <row r="15" spans="1:7" x14ac:dyDescent="0.35">
      <c r="A15" t="s">
        <v>7</v>
      </c>
      <c r="B15" s="101" t="s">
        <v>37</v>
      </c>
      <c r="D15" s="100">
        <f>E15/1.21</f>
        <v>3123.9669421487606</v>
      </c>
      <c r="E15" s="11">
        <v>3780</v>
      </c>
      <c r="F15" s="11"/>
    </row>
    <row r="16" spans="1:7" x14ac:dyDescent="0.35">
      <c r="A16" t="s">
        <v>7</v>
      </c>
      <c r="B16" s="101" t="s">
        <v>37</v>
      </c>
      <c r="D16" s="100">
        <f>E16/1.21</f>
        <v>200</v>
      </c>
      <c r="E16" s="11">
        <v>242</v>
      </c>
      <c r="F16" s="11"/>
      <c r="G16" s="1"/>
    </row>
    <row r="17" spans="1:7" x14ac:dyDescent="0.35">
      <c r="A17" t="s">
        <v>7</v>
      </c>
      <c r="B17" s="101" t="s">
        <v>37</v>
      </c>
      <c r="D17" s="100">
        <v>50</v>
      </c>
      <c r="E17" s="11">
        <v>50</v>
      </c>
      <c r="F17" s="11"/>
    </row>
    <row r="18" spans="1:7" x14ac:dyDescent="0.35">
      <c r="A18" t="s">
        <v>7</v>
      </c>
      <c r="B18" s="101" t="s">
        <v>38</v>
      </c>
      <c r="D18" s="100">
        <f>E18/1.21</f>
        <v>1553.7190082644629</v>
      </c>
      <c r="E18" s="11">
        <v>1880</v>
      </c>
      <c r="F18" s="11"/>
      <c r="G18" s="1"/>
    </row>
    <row r="19" spans="1:7" x14ac:dyDescent="0.35">
      <c r="A19" t="s">
        <v>6</v>
      </c>
      <c r="B19" s="101" t="s">
        <v>38</v>
      </c>
      <c r="D19" s="100">
        <v>500</v>
      </c>
      <c r="E19" s="11">
        <v>500</v>
      </c>
      <c r="F19" s="11"/>
      <c r="G19" s="1"/>
    </row>
    <row r="20" spans="1:7" x14ac:dyDescent="0.35">
      <c r="A20" t="s">
        <v>7</v>
      </c>
      <c r="B20" s="101" t="s">
        <v>38</v>
      </c>
      <c r="D20" s="100">
        <v>200</v>
      </c>
      <c r="E20" s="11">
        <v>200</v>
      </c>
      <c r="F20" s="11"/>
      <c r="G20" s="1"/>
    </row>
    <row r="21" spans="1:7" x14ac:dyDescent="0.35">
      <c r="A21" t="s">
        <v>6</v>
      </c>
      <c r="B21" s="101" t="s">
        <v>38</v>
      </c>
      <c r="D21" s="100">
        <f>E21/1.21</f>
        <v>250</v>
      </c>
      <c r="E21" s="11">
        <v>302.5</v>
      </c>
      <c r="F21" s="11"/>
    </row>
    <row r="22" spans="1:7" x14ac:dyDescent="0.35">
      <c r="A22" t="s">
        <v>7</v>
      </c>
      <c r="B22" s="101" t="s">
        <v>38</v>
      </c>
      <c r="D22" s="100">
        <v>400</v>
      </c>
      <c r="E22" s="11">
        <v>400</v>
      </c>
      <c r="F22" s="11"/>
    </row>
    <row r="23" spans="1:7" x14ac:dyDescent="0.35">
      <c r="A23" t="s">
        <v>7</v>
      </c>
      <c r="B23" s="101" t="s">
        <v>38</v>
      </c>
      <c r="D23" s="100">
        <v>100</v>
      </c>
      <c r="E23" s="11">
        <v>121</v>
      </c>
      <c r="F23" s="11"/>
    </row>
    <row r="24" spans="1:7" x14ac:dyDescent="0.35">
      <c r="A24" t="s">
        <v>7</v>
      </c>
      <c r="B24" s="101" t="s">
        <v>38</v>
      </c>
      <c r="D24" s="100">
        <v>100</v>
      </c>
      <c r="E24" s="11">
        <v>121</v>
      </c>
      <c r="F24" s="11"/>
      <c r="G24" s="1"/>
    </row>
    <row r="25" spans="1:7" x14ac:dyDescent="0.35">
      <c r="A25" t="s">
        <v>7</v>
      </c>
      <c r="B25" s="101" t="s">
        <v>38</v>
      </c>
      <c r="D25" s="100">
        <v>500</v>
      </c>
      <c r="E25" s="11">
        <v>605</v>
      </c>
      <c r="F25" s="11"/>
    </row>
    <row r="26" spans="1:7" x14ac:dyDescent="0.35">
      <c r="A26" t="s">
        <v>6</v>
      </c>
      <c r="B26" s="101" t="s">
        <v>38</v>
      </c>
      <c r="D26" s="100">
        <f>E26/1.21</f>
        <v>180.00000000000003</v>
      </c>
      <c r="E26" s="11">
        <v>217.8</v>
      </c>
      <c r="F26" s="11"/>
    </row>
    <row r="27" spans="1:7" x14ac:dyDescent="0.35">
      <c r="A27" t="s">
        <v>6</v>
      </c>
      <c r="B27" s="101" t="s">
        <v>38</v>
      </c>
      <c r="D27" s="100">
        <f>E27/1.21</f>
        <v>1183</v>
      </c>
      <c r="E27" s="11">
        <v>1431.43</v>
      </c>
      <c r="F27" s="11"/>
    </row>
    <row r="28" spans="1:7" x14ac:dyDescent="0.35">
      <c r="A28" t="s">
        <v>6</v>
      </c>
      <c r="B28" s="101" t="s">
        <v>38</v>
      </c>
      <c r="D28" s="100">
        <v>200</v>
      </c>
      <c r="E28" s="11">
        <v>242</v>
      </c>
      <c r="F28" s="11"/>
    </row>
    <row r="29" spans="1:7" x14ac:dyDescent="0.35">
      <c r="A29" t="s">
        <v>6</v>
      </c>
      <c r="B29" s="101" t="s">
        <v>38</v>
      </c>
      <c r="D29" s="100">
        <v>180</v>
      </c>
      <c r="E29" s="11">
        <v>217.8</v>
      </c>
      <c r="F29" s="11"/>
    </row>
    <row r="30" spans="1:7" x14ac:dyDescent="0.35">
      <c r="A30" t="s">
        <v>6</v>
      </c>
      <c r="B30" s="101" t="s">
        <v>38</v>
      </c>
      <c r="D30" s="100">
        <v>180</v>
      </c>
      <c r="E30" s="11">
        <v>217.8</v>
      </c>
      <c r="F30" s="11"/>
    </row>
    <row r="31" spans="1:7" x14ac:dyDescent="0.35">
      <c r="A31" t="s">
        <v>6</v>
      </c>
      <c r="B31" s="101" t="s">
        <v>38</v>
      </c>
      <c r="D31" s="100">
        <v>180</v>
      </c>
      <c r="E31" s="11">
        <v>217.8</v>
      </c>
      <c r="F31" s="11"/>
    </row>
    <row r="32" spans="1:7" x14ac:dyDescent="0.35">
      <c r="A32" t="s">
        <v>7</v>
      </c>
      <c r="B32" s="101" t="s">
        <v>38</v>
      </c>
      <c r="D32" s="100">
        <v>500</v>
      </c>
      <c r="E32" s="11">
        <v>500</v>
      </c>
      <c r="F32" s="11"/>
    </row>
    <row r="33" spans="1:7" x14ac:dyDescent="0.35">
      <c r="A33" t="s">
        <v>7</v>
      </c>
      <c r="B33" s="101" t="s">
        <v>38</v>
      </c>
      <c r="D33" s="100">
        <v>150</v>
      </c>
      <c r="E33" s="11">
        <v>181.5</v>
      </c>
    </row>
    <row r="34" spans="1:7" x14ac:dyDescent="0.35">
      <c r="A34" t="s">
        <v>7</v>
      </c>
      <c r="B34" s="101" t="s">
        <v>38</v>
      </c>
      <c r="D34" s="100">
        <v>150</v>
      </c>
      <c r="E34" s="11">
        <v>181.5</v>
      </c>
      <c r="F34" s="1"/>
      <c r="G34" s="1"/>
    </row>
    <row r="35" spans="1:7" x14ac:dyDescent="0.35">
      <c r="A35" t="s">
        <v>7</v>
      </c>
      <c r="B35" s="101" t="s">
        <v>38</v>
      </c>
      <c r="D35" s="100">
        <v>2000</v>
      </c>
      <c r="E35" s="11">
        <v>2420</v>
      </c>
    </row>
    <row r="36" spans="1:7" x14ac:dyDescent="0.35">
      <c r="A36" t="s">
        <v>7</v>
      </c>
      <c r="B36" s="101" t="s">
        <v>38</v>
      </c>
      <c r="D36" s="100">
        <f>145.2/1.21</f>
        <v>120</v>
      </c>
      <c r="E36" s="11">
        <v>145.19999999999999</v>
      </c>
    </row>
    <row r="37" spans="1:7" x14ac:dyDescent="0.35">
      <c r="A37" t="s">
        <v>7</v>
      </c>
      <c r="B37" s="101" t="s">
        <v>38</v>
      </c>
      <c r="D37" s="100">
        <v>50</v>
      </c>
      <c r="E37" s="11">
        <v>50</v>
      </c>
      <c r="F37" s="1"/>
    </row>
    <row r="38" spans="1:7" x14ac:dyDescent="0.35">
      <c r="A38" t="s">
        <v>6</v>
      </c>
      <c r="B38" s="101" t="s">
        <v>38</v>
      </c>
      <c r="D38" s="100">
        <v>4500</v>
      </c>
      <c r="E38" s="102">
        <v>5445</v>
      </c>
    </row>
    <row r="39" spans="1:7" x14ac:dyDescent="0.35">
      <c r="A39" t="s">
        <v>6</v>
      </c>
      <c r="B39" s="101" t="s">
        <v>38</v>
      </c>
      <c r="D39" s="100">
        <v>300</v>
      </c>
      <c r="E39" s="11">
        <v>363</v>
      </c>
    </row>
    <row r="40" spans="1:7" x14ac:dyDescent="0.35">
      <c r="A40" t="s">
        <v>7</v>
      </c>
      <c r="B40" s="101" t="s">
        <v>38</v>
      </c>
      <c r="D40" s="100">
        <v>620</v>
      </c>
      <c r="E40" s="102">
        <f>1.21*620</f>
        <v>750.19999999999993</v>
      </c>
    </row>
    <row r="41" spans="1:7" x14ac:dyDescent="0.35">
      <c r="A41" t="s">
        <v>6</v>
      </c>
      <c r="B41" s="101" t="s">
        <v>36</v>
      </c>
      <c r="D41" s="100">
        <v>-1500</v>
      </c>
      <c r="E41" s="11">
        <f>-1.21*1500</f>
        <v>-1815</v>
      </c>
    </row>
    <row r="42" spans="1:7" x14ac:dyDescent="0.35">
      <c r="B42" s="101"/>
      <c r="D42" s="100"/>
    </row>
    <row r="46" spans="1:7" x14ac:dyDescent="0.35">
      <c r="D46" s="1"/>
      <c r="F46" s="1"/>
      <c r="G46" s="1"/>
    </row>
    <row r="48" spans="1:7" x14ac:dyDescent="0.35">
      <c r="D48" s="1"/>
      <c r="E48" s="1"/>
      <c r="F48" s="1"/>
      <c r="G48" s="1"/>
    </row>
    <row r="51" spans="4:7" x14ac:dyDescent="0.35">
      <c r="D51" s="1"/>
      <c r="F51" s="1"/>
      <c r="G51" s="1"/>
    </row>
    <row r="53" spans="4:7" x14ac:dyDescent="0.35">
      <c r="D53" s="1"/>
      <c r="F53" s="1"/>
      <c r="G53" s="1"/>
    </row>
    <row r="54" spans="4:7" x14ac:dyDescent="0.35">
      <c r="D54" s="1"/>
      <c r="F54" s="1"/>
      <c r="G54" s="1"/>
    </row>
    <row r="55" spans="4:7" x14ac:dyDescent="0.35">
      <c r="D55" s="1"/>
      <c r="F55" s="1"/>
    </row>
    <row r="56" spans="4:7" x14ac:dyDescent="0.35">
      <c r="F56" s="1"/>
      <c r="G56" s="1"/>
    </row>
    <row r="57" spans="4:7" x14ac:dyDescent="0.35">
      <c r="D57" s="1"/>
      <c r="F57" s="1"/>
      <c r="G57" s="1"/>
    </row>
    <row r="58" spans="4:7" x14ac:dyDescent="0.35">
      <c r="D58" s="1"/>
      <c r="E58" s="1"/>
      <c r="F58" s="1"/>
      <c r="G58" s="1"/>
    </row>
    <row r="59" spans="4:7" x14ac:dyDescent="0.35">
      <c r="D59" s="1"/>
      <c r="F59" s="1"/>
      <c r="G59" s="1"/>
    </row>
    <row r="61" spans="4:7" x14ac:dyDescent="0.35">
      <c r="D61" s="1"/>
      <c r="F61" s="1"/>
    </row>
    <row r="63" spans="4:7" x14ac:dyDescent="0.35">
      <c r="D63" s="1"/>
      <c r="E63" s="1"/>
      <c r="F63" s="1"/>
      <c r="G63" s="1"/>
    </row>
    <row r="64" spans="4:7" x14ac:dyDescent="0.35">
      <c r="D64" s="1"/>
      <c r="E64" s="1"/>
      <c r="F64" s="1"/>
      <c r="G64" s="1"/>
    </row>
    <row r="65" spans="4:7" x14ac:dyDescent="0.35">
      <c r="D65" s="1"/>
      <c r="E65" s="1"/>
      <c r="F65" s="1"/>
      <c r="G65" s="1"/>
    </row>
    <row r="75" spans="4:7" x14ac:dyDescent="0.35">
      <c r="D75" s="1"/>
      <c r="F75" s="1"/>
      <c r="G75" s="1"/>
    </row>
    <row r="77" spans="4:7" x14ac:dyDescent="0.35">
      <c r="D77" s="1"/>
      <c r="F77" s="1"/>
    </row>
    <row r="82" spans="4:7" x14ac:dyDescent="0.35">
      <c r="D82" s="1"/>
      <c r="F82" s="1"/>
    </row>
    <row r="87" spans="4:7" x14ac:dyDescent="0.35">
      <c r="F87" s="1"/>
    </row>
    <row r="88" spans="4:7" x14ac:dyDescent="0.35">
      <c r="D88" s="1"/>
      <c r="F88" s="1"/>
      <c r="G88" s="1"/>
    </row>
    <row r="91" spans="4:7" x14ac:dyDescent="0.35">
      <c r="D91" s="1"/>
      <c r="F91" s="1"/>
    </row>
    <row r="97" spans="4:7" x14ac:dyDescent="0.35">
      <c r="D97" s="1"/>
      <c r="E97" s="1"/>
      <c r="F97" s="1"/>
      <c r="G97" s="1"/>
    </row>
    <row r="101" spans="4:7" x14ac:dyDescent="0.35">
      <c r="D101" s="1"/>
      <c r="F101" s="1"/>
    </row>
    <row r="108" spans="4:7" x14ac:dyDescent="0.35">
      <c r="D108" s="1"/>
      <c r="F108" s="1"/>
    </row>
    <row r="109" spans="4:7" x14ac:dyDescent="0.35">
      <c r="D109" s="1"/>
      <c r="F109" s="1"/>
    </row>
    <row r="110" spans="4:7" x14ac:dyDescent="0.35">
      <c r="D110" s="1"/>
      <c r="F110" s="1"/>
      <c r="G110" s="1"/>
    </row>
    <row r="111" spans="4:7" x14ac:dyDescent="0.35">
      <c r="D111" s="1"/>
      <c r="F111" s="1"/>
    </row>
    <row r="112" spans="4:7" x14ac:dyDescent="0.35">
      <c r="D112" s="1"/>
      <c r="F112" s="1"/>
    </row>
    <row r="116" spans="4:7" x14ac:dyDescent="0.35">
      <c r="D116" s="1"/>
      <c r="F116" s="1"/>
    </row>
    <row r="121" spans="4:7" x14ac:dyDescent="0.35">
      <c r="D121" s="1"/>
      <c r="F121" s="1"/>
      <c r="G121" s="1"/>
    </row>
    <row r="123" spans="4:7" x14ac:dyDescent="0.35">
      <c r="D123" s="1"/>
      <c r="F123" s="1"/>
    </row>
    <row r="147" spans="4:7" x14ac:dyDescent="0.35">
      <c r="D147" s="1"/>
      <c r="F147" s="1"/>
      <c r="G147" s="1"/>
    </row>
  </sheetData>
  <autoFilter ref="A1:K203" xr:uid="{B9027701-C4AB-479D-8623-58D453B97D56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9E244-B400-4FE0-9281-F307C6FF3141}">
  <sheetPr codeName="Hoja7"/>
  <dimension ref="A1:S52"/>
  <sheetViews>
    <sheetView topLeftCell="B1" zoomScale="80" zoomScaleNormal="80" workbookViewId="0">
      <selection activeCell="C2" sqref="C2:C19"/>
    </sheetView>
  </sheetViews>
  <sheetFormatPr baseColWidth="10" defaultRowHeight="14.5" x14ac:dyDescent="0.35"/>
  <cols>
    <col min="1" max="1" width="7.1796875" bestFit="1" customWidth="1"/>
    <col min="2" max="2" width="7.1796875" customWidth="1"/>
    <col min="3" max="3" width="35.54296875" bestFit="1" customWidth="1"/>
    <col min="4" max="4" width="8.08984375" bestFit="1" customWidth="1"/>
    <col min="5" max="5" width="11.54296875" bestFit="1" customWidth="1"/>
    <col min="6" max="6" width="7.1796875" bestFit="1" customWidth="1"/>
    <col min="7" max="7" width="8.54296875" bestFit="1" customWidth="1"/>
    <col min="8" max="8" width="13.08984375" bestFit="1" customWidth="1"/>
    <col min="9" max="9" width="10.36328125" bestFit="1" customWidth="1"/>
    <col min="10" max="10" width="12" bestFit="1" customWidth="1"/>
    <col min="11" max="11" width="13.36328125" bestFit="1" customWidth="1"/>
    <col min="12" max="12" width="12.1796875" bestFit="1" customWidth="1"/>
    <col min="13" max="13" width="7" bestFit="1" customWidth="1"/>
    <col min="14" max="14" width="12.36328125" bestFit="1" customWidth="1"/>
    <col min="15" max="15" width="11.54296875" bestFit="1" customWidth="1"/>
    <col min="16" max="16" width="6.54296875" bestFit="1" customWidth="1"/>
    <col min="17" max="17" width="10.81640625" bestFit="1" customWidth="1"/>
  </cols>
  <sheetData>
    <row r="1" spans="1:19" x14ac:dyDescent="0.35">
      <c r="A1" s="6"/>
      <c r="B1" s="53"/>
      <c r="C1" s="7" t="s">
        <v>14</v>
      </c>
      <c r="D1" s="7" t="s">
        <v>15</v>
      </c>
      <c r="E1" s="7" t="s">
        <v>16</v>
      </c>
      <c r="F1" s="7" t="s">
        <v>17</v>
      </c>
      <c r="G1" s="7" t="s">
        <v>18</v>
      </c>
      <c r="H1" s="7" t="s">
        <v>19</v>
      </c>
      <c r="I1" s="7" t="s">
        <v>20</v>
      </c>
      <c r="J1" s="7" t="s">
        <v>21</v>
      </c>
      <c r="K1" s="7" t="s">
        <v>22</v>
      </c>
      <c r="L1" s="7" t="s">
        <v>23</v>
      </c>
      <c r="M1" s="7" t="s">
        <v>24</v>
      </c>
      <c r="N1" s="7" t="s">
        <v>25</v>
      </c>
      <c r="O1" s="7" t="s">
        <v>26</v>
      </c>
      <c r="P1" s="7" t="s">
        <v>27</v>
      </c>
      <c r="Q1" s="8" t="s">
        <v>28</v>
      </c>
      <c r="R1" s="7" t="s">
        <v>71</v>
      </c>
    </row>
    <row r="2" spans="1:19" x14ac:dyDescent="0.35">
      <c r="A2" s="9" t="s">
        <v>29</v>
      </c>
      <c r="B2" s="54" t="s">
        <v>12</v>
      </c>
      <c r="C2" s="4"/>
      <c r="D2" s="5">
        <v>749.04</v>
      </c>
      <c r="E2" s="5">
        <v>-47.56</v>
      </c>
      <c r="F2" s="5"/>
      <c r="G2" s="5">
        <v>701.48</v>
      </c>
      <c r="H2" s="5">
        <v>235.2</v>
      </c>
      <c r="I2" s="5"/>
      <c r="J2" s="5"/>
      <c r="K2" s="5"/>
      <c r="L2" s="5"/>
      <c r="M2" s="5"/>
      <c r="N2" s="5"/>
      <c r="O2" s="5">
        <v>238.78</v>
      </c>
      <c r="P2" s="5"/>
      <c r="Q2" s="10"/>
      <c r="R2" t="s">
        <v>36</v>
      </c>
      <c r="S2" s="104">
        <f>D2+H2</f>
        <v>984.24</v>
      </c>
    </row>
    <row r="3" spans="1:19" x14ac:dyDescent="0.35">
      <c r="A3" s="9" t="s">
        <v>29</v>
      </c>
      <c r="B3" s="54" t="s">
        <v>12</v>
      </c>
      <c r="C3" s="4"/>
      <c r="D3" s="5">
        <v>749.04</v>
      </c>
      <c r="E3" s="5">
        <v>-47.56</v>
      </c>
      <c r="F3" s="5"/>
      <c r="G3" s="5">
        <v>701.48</v>
      </c>
      <c r="H3" s="5">
        <v>235.2</v>
      </c>
      <c r="I3" s="5"/>
      <c r="J3" s="5"/>
      <c r="K3" s="5"/>
      <c r="L3" s="5"/>
      <c r="M3" s="5"/>
      <c r="N3" s="5"/>
      <c r="O3" s="5">
        <v>132.65</v>
      </c>
      <c r="P3" s="5"/>
      <c r="Q3" s="10"/>
      <c r="R3" t="s">
        <v>37</v>
      </c>
      <c r="S3" s="104">
        <f t="shared" ref="S3:S19" si="0">D3+H3</f>
        <v>984.24</v>
      </c>
    </row>
    <row r="4" spans="1:19" x14ac:dyDescent="0.35">
      <c r="A4" s="9" t="s">
        <v>29</v>
      </c>
      <c r="B4" s="54" t="s">
        <v>12</v>
      </c>
      <c r="C4" s="4"/>
      <c r="D4" s="5">
        <v>749.04</v>
      </c>
      <c r="E4" s="5">
        <v>-47.56</v>
      </c>
      <c r="F4" s="5"/>
      <c r="G4" s="5">
        <v>701.48</v>
      </c>
      <c r="H4" s="5">
        <v>235.2</v>
      </c>
      <c r="I4" s="5"/>
      <c r="J4" s="5"/>
      <c r="K4" s="5"/>
      <c r="L4" s="5"/>
      <c r="M4" s="5"/>
      <c r="N4" s="5"/>
      <c r="O4" s="5"/>
      <c r="P4" s="5"/>
      <c r="Q4" s="10"/>
      <c r="R4" t="s">
        <v>38</v>
      </c>
      <c r="S4" s="104">
        <f t="shared" si="0"/>
        <v>984.24</v>
      </c>
    </row>
    <row r="5" spans="1:19" x14ac:dyDescent="0.35">
      <c r="A5" s="9" t="s">
        <v>30</v>
      </c>
      <c r="B5" s="54" t="s">
        <v>11</v>
      </c>
      <c r="C5" s="4"/>
      <c r="D5" s="5">
        <v>1198.46</v>
      </c>
      <c r="E5" s="5">
        <v>-76.11</v>
      </c>
      <c r="F5" s="5">
        <v>-13.66</v>
      </c>
      <c r="G5" s="5">
        <v>1108.69</v>
      </c>
      <c r="H5" s="5">
        <v>376.31</v>
      </c>
      <c r="I5" s="5"/>
      <c r="J5" s="5"/>
      <c r="K5" s="5"/>
      <c r="L5" s="5"/>
      <c r="M5" s="5"/>
      <c r="N5" s="5"/>
      <c r="O5" s="5"/>
      <c r="P5" s="5"/>
      <c r="Q5" s="10"/>
      <c r="R5" t="s">
        <v>36</v>
      </c>
      <c r="S5" s="104">
        <f t="shared" si="0"/>
        <v>1574.77</v>
      </c>
    </row>
    <row r="6" spans="1:19" x14ac:dyDescent="0.35">
      <c r="A6" s="9" t="s">
        <v>30</v>
      </c>
      <c r="B6" s="54" t="s">
        <v>11</v>
      </c>
      <c r="C6" s="4"/>
      <c r="D6" s="5">
        <v>1198.46</v>
      </c>
      <c r="E6" s="5">
        <v>-76.11</v>
      </c>
      <c r="F6" s="5">
        <v>-13.66</v>
      </c>
      <c r="G6" s="5">
        <v>1108.69</v>
      </c>
      <c r="H6" s="5">
        <v>376.31</v>
      </c>
      <c r="I6" s="5"/>
      <c r="J6" s="5"/>
      <c r="K6" s="5"/>
      <c r="L6" s="5"/>
      <c r="M6" s="5"/>
      <c r="N6" s="5"/>
      <c r="O6" s="5"/>
      <c r="P6" s="5"/>
      <c r="Q6" s="10"/>
      <c r="R6" t="s">
        <v>37</v>
      </c>
      <c r="S6" s="104">
        <f t="shared" si="0"/>
        <v>1574.77</v>
      </c>
    </row>
    <row r="7" spans="1:19" x14ac:dyDescent="0.35">
      <c r="A7" s="9" t="s">
        <v>30</v>
      </c>
      <c r="B7" s="54" t="s">
        <v>11</v>
      </c>
      <c r="C7" s="4"/>
      <c r="D7" s="5">
        <v>1198.46</v>
      </c>
      <c r="E7" s="5">
        <v>-76.11</v>
      </c>
      <c r="F7" s="5">
        <v>-13.66</v>
      </c>
      <c r="G7" s="5">
        <v>1108.69</v>
      </c>
      <c r="H7" s="5">
        <v>376.31</v>
      </c>
      <c r="I7" s="5"/>
      <c r="J7" s="5"/>
      <c r="K7" s="5"/>
      <c r="L7" s="5"/>
      <c r="M7" s="5"/>
      <c r="N7" s="5"/>
      <c r="O7" s="5"/>
      <c r="P7" s="5"/>
      <c r="Q7" s="10"/>
      <c r="R7" t="s">
        <v>38</v>
      </c>
      <c r="S7" s="104">
        <f t="shared" si="0"/>
        <v>1574.77</v>
      </c>
    </row>
    <row r="8" spans="1:19" x14ac:dyDescent="0.35">
      <c r="A8" s="9" t="s">
        <v>30</v>
      </c>
      <c r="B8" s="54" t="s">
        <v>12</v>
      </c>
      <c r="C8" s="4"/>
      <c r="D8" s="5">
        <f>306.36+210</f>
        <v>516.36</v>
      </c>
      <c r="E8" s="5">
        <f>-22.4-15.28</f>
        <v>-37.68</v>
      </c>
      <c r="F8" s="5">
        <v>-6.13</v>
      </c>
      <c r="G8" s="5">
        <v>300</v>
      </c>
      <c r="H8" s="5">
        <f>114.1+75.51</f>
        <v>189.61</v>
      </c>
      <c r="I8" s="5"/>
      <c r="J8" s="5"/>
      <c r="K8" s="5"/>
      <c r="L8" s="5"/>
      <c r="M8" s="5"/>
      <c r="N8" s="5"/>
      <c r="O8" s="5">
        <v>281.58999999999997</v>
      </c>
      <c r="P8" s="5"/>
      <c r="Q8" s="10"/>
      <c r="R8" t="s">
        <v>36</v>
      </c>
      <c r="S8" s="104">
        <f t="shared" si="0"/>
        <v>705.97</v>
      </c>
    </row>
    <row r="9" spans="1:19" x14ac:dyDescent="0.35">
      <c r="A9" s="9" t="s">
        <v>30</v>
      </c>
      <c r="B9" s="54" t="s">
        <v>12</v>
      </c>
      <c r="C9" s="4"/>
      <c r="D9" s="5">
        <v>320.35000000000002</v>
      </c>
      <c r="E9" s="5">
        <v>-20.350000000000001</v>
      </c>
      <c r="F9" s="5"/>
      <c r="G9" s="5">
        <v>300</v>
      </c>
      <c r="H9" s="5">
        <v>100.57</v>
      </c>
      <c r="I9" s="5"/>
      <c r="J9" s="5"/>
      <c r="K9" s="5"/>
      <c r="L9" s="5"/>
      <c r="M9" s="5"/>
      <c r="N9" s="5"/>
      <c r="O9" s="5"/>
      <c r="P9" s="5"/>
      <c r="Q9" s="10"/>
      <c r="R9" t="s">
        <v>37</v>
      </c>
      <c r="S9" s="104">
        <f t="shared" si="0"/>
        <v>420.92</v>
      </c>
    </row>
    <row r="10" spans="1:19" x14ac:dyDescent="0.35">
      <c r="A10" s="9" t="s">
        <v>30</v>
      </c>
      <c r="B10" s="54" t="s">
        <v>12</v>
      </c>
      <c r="C10" s="4"/>
      <c r="D10" s="5">
        <v>320.35000000000002</v>
      </c>
      <c r="E10" s="5">
        <v>-20.350000000000001</v>
      </c>
      <c r="F10" s="5"/>
      <c r="G10" s="5">
        <v>300</v>
      </c>
      <c r="H10" s="5">
        <v>100.57</v>
      </c>
      <c r="I10" s="5"/>
      <c r="J10" s="5"/>
      <c r="K10" s="5"/>
      <c r="L10" s="5"/>
      <c r="M10" s="5"/>
      <c r="N10" s="5"/>
      <c r="O10" s="5"/>
      <c r="P10" s="5"/>
      <c r="Q10" s="10"/>
      <c r="R10" t="s">
        <v>38</v>
      </c>
      <c r="S10" s="104">
        <f t="shared" si="0"/>
        <v>420.92</v>
      </c>
    </row>
    <row r="11" spans="1:19" x14ac:dyDescent="0.35">
      <c r="A11" s="9" t="s">
        <v>30</v>
      </c>
      <c r="B11" s="54" t="s">
        <v>11</v>
      </c>
      <c r="C11" s="4"/>
      <c r="D11" s="5">
        <v>1854.83</v>
      </c>
      <c r="E11" s="5">
        <v>-117.78</v>
      </c>
      <c r="F11" s="5">
        <v>-237.05</v>
      </c>
      <c r="G11" s="5">
        <v>1500</v>
      </c>
      <c r="H11" s="5">
        <v>582.41999999999996</v>
      </c>
      <c r="I11" s="5"/>
      <c r="J11" s="5"/>
      <c r="K11" s="5"/>
      <c r="L11" s="5"/>
      <c r="M11" s="5"/>
      <c r="N11" s="5"/>
      <c r="O11" s="5"/>
      <c r="P11" s="5"/>
      <c r="Q11" s="10"/>
      <c r="R11" t="s">
        <v>36</v>
      </c>
      <c r="S11" s="104">
        <f>D11+H11</f>
        <v>2437.25</v>
      </c>
    </row>
    <row r="12" spans="1:19" x14ac:dyDescent="0.35">
      <c r="A12" s="9" t="s">
        <v>30</v>
      </c>
      <c r="B12" s="54" t="s">
        <v>11</v>
      </c>
      <c r="C12" s="4"/>
      <c r="D12" s="5">
        <v>1854.83</v>
      </c>
      <c r="E12" s="5">
        <v>-117.78</v>
      </c>
      <c r="F12" s="5">
        <v>-237.05</v>
      </c>
      <c r="G12" s="5">
        <v>1500</v>
      </c>
      <c r="H12" s="5">
        <v>582.41999999999996</v>
      </c>
      <c r="I12" s="5"/>
      <c r="J12" s="5"/>
      <c r="K12" s="5"/>
      <c r="L12" s="5"/>
      <c r="M12" s="5"/>
      <c r="N12" s="5"/>
      <c r="O12" s="5"/>
      <c r="P12" s="5"/>
      <c r="Q12" s="10"/>
      <c r="R12" t="s">
        <v>37</v>
      </c>
      <c r="S12" s="104">
        <f t="shared" si="0"/>
        <v>2437.25</v>
      </c>
    </row>
    <row r="13" spans="1:19" x14ac:dyDescent="0.35">
      <c r="A13" s="9" t="s">
        <v>30</v>
      </c>
      <c r="B13" s="54" t="s">
        <v>11</v>
      </c>
      <c r="C13" s="4"/>
      <c r="D13" s="5">
        <v>1854.83</v>
      </c>
      <c r="E13" s="5">
        <v>-117.78</v>
      </c>
      <c r="F13" s="5">
        <v>-237.05</v>
      </c>
      <c r="G13" s="5">
        <v>1500</v>
      </c>
      <c r="H13" s="5">
        <v>582.41999999999996</v>
      </c>
      <c r="I13" s="5"/>
      <c r="J13" s="5"/>
      <c r="K13" s="5"/>
      <c r="L13" s="5"/>
      <c r="M13" s="5"/>
      <c r="N13" s="5"/>
      <c r="O13" s="5"/>
      <c r="P13" s="5"/>
      <c r="Q13" s="10"/>
      <c r="R13" t="s">
        <v>38</v>
      </c>
      <c r="S13" s="104">
        <f>D13+H13</f>
        <v>2437.25</v>
      </c>
    </row>
    <row r="14" spans="1:19" x14ac:dyDescent="0.35">
      <c r="A14" s="9" t="s">
        <v>30</v>
      </c>
      <c r="B14" s="54" t="s">
        <v>11</v>
      </c>
      <c r="C14" s="4"/>
      <c r="D14" s="5">
        <v>88.66</v>
      </c>
      <c r="E14" s="5">
        <v>-6.89</v>
      </c>
      <c r="F14" s="5">
        <v>-1.77</v>
      </c>
      <c r="G14" s="5">
        <v>80</v>
      </c>
      <c r="H14" s="5">
        <v>35.07</v>
      </c>
      <c r="I14" s="5"/>
      <c r="J14" s="5"/>
      <c r="K14" s="5"/>
      <c r="L14" s="5"/>
      <c r="M14" s="5"/>
      <c r="N14" s="5"/>
      <c r="O14" s="5"/>
      <c r="P14" s="5"/>
      <c r="Q14" s="10"/>
      <c r="R14" t="s">
        <v>36</v>
      </c>
      <c r="S14" s="104">
        <f t="shared" si="0"/>
        <v>123.72999999999999</v>
      </c>
    </row>
    <row r="15" spans="1:19" x14ac:dyDescent="0.35">
      <c r="A15" s="9" t="s">
        <v>30</v>
      </c>
      <c r="B15" s="54" t="s">
        <v>11</v>
      </c>
      <c r="C15" s="4"/>
      <c r="D15" s="5">
        <v>436.68</v>
      </c>
      <c r="E15" s="5">
        <v>-27.95</v>
      </c>
      <c r="F15" s="5">
        <v>-8.73</v>
      </c>
      <c r="G15" s="5">
        <v>400</v>
      </c>
      <c r="H15" s="5">
        <v>142.35</v>
      </c>
      <c r="I15" s="5"/>
      <c r="J15" s="5"/>
      <c r="K15" s="5"/>
      <c r="L15" s="5"/>
      <c r="M15" s="5"/>
      <c r="N15" s="5"/>
      <c r="O15" s="5"/>
      <c r="P15" s="5"/>
      <c r="Q15" s="10"/>
      <c r="R15" t="s">
        <v>37</v>
      </c>
      <c r="S15" s="104">
        <f t="shared" si="0"/>
        <v>579.03</v>
      </c>
    </row>
    <row r="16" spans="1:19" x14ac:dyDescent="0.35">
      <c r="A16" s="9" t="s">
        <v>30</v>
      </c>
      <c r="B16" s="54" t="s">
        <v>11</v>
      </c>
      <c r="C16" s="4"/>
      <c r="D16" s="5">
        <v>436.68</v>
      </c>
      <c r="E16" s="5">
        <v>-27.95</v>
      </c>
      <c r="F16" s="5">
        <v>-8.73</v>
      </c>
      <c r="G16" s="5">
        <v>400</v>
      </c>
      <c r="H16" s="5">
        <v>142.35</v>
      </c>
      <c r="I16" s="5"/>
      <c r="J16" s="5"/>
      <c r="K16" s="5"/>
      <c r="L16" s="5"/>
      <c r="M16" s="5"/>
      <c r="N16" s="5"/>
      <c r="O16" s="5"/>
      <c r="P16" s="5"/>
      <c r="Q16" s="10"/>
      <c r="R16" t="s">
        <v>38</v>
      </c>
      <c r="S16" s="104">
        <f t="shared" si="0"/>
        <v>579.03</v>
      </c>
    </row>
    <row r="17" spans="1:19" x14ac:dyDescent="0.35">
      <c r="A17" s="9" t="s">
        <v>31</v>
      </c>
      <c r="B17" s="54" t="s">
        <v>11</v>
      </c>
      <c r="C17" s="4"/>
      <c r="D17" s="5">
        <v>88.66</v>
      </c>
      <c r="E17" s="5">
        <v>-6.89</v>
      </c>
      <c r="F17" s="5">
        <v>-1.77</v>
      </c>
      <c r="G17" s="5">
        <v>400</v>
      </c>
      <c r="H17" s="5">
        <v>35.07</v>
      </c>
      <c r="I17" s="5"/>
      <c r="J17" s="5"/>
      <c r="K17" s="5"/>
      <c r="L17" s="5"/>
      <c r="M17" s="5"/>
      <c r="N17" s="5"/>
      <c r="O17" s="5"/>
      <c r="P17" s="5"/>
      <c r="Q17" s="10"/>
      <c r="R17" t="s">
        <v>36</v>
      </c>
      <c r="S17" s="104">
        <f t="shared" si="0"/>
        <v>123.72999999999999</v>
      </c>
    </row>
    <row r="18" spans="1:19" x14ac:dyDescent="0.35">
      <c r="A18" s="9" t="s">
        <v>31</v>
      </c>
      <c r="B18" s="54" t="s">
        <v>11</v>
      </c>
      <c r="C18" s="4"/>
      <c r="D18" s="5">
        <v>436.68</v>
      </c>
      <c r="E18" s="5">
        <v>-27.95</v>
      </c>
      <c r="F18" s="5">
        <v>-8.73</v>
      </c>
      <c r="G18" s="5">
        <v>400</v>
      </c>
      <c r="H18" s="5">
        <v>142.35</v>
      </c>
      <c r="I18" s="5"/>
      <c r="J18" s="5"/>
      <c r="K18" s="5"/>
      <c r="L18" s="5"/>
      <c r="M18" s="5"/>
      <c r="N18" s="5"/>
      <c r="O18" s="5"/>
      <c r="P18" s="5"/>
      <c r="Q18" s="10"/>
      <c r="R18" t="s">
        <v>37</v>
      </c>
      <c r="S18" s="104">
        <f t="shared" si="0"/>
        <v>579.03</v>
      </c>
    </row>
    <row r="19" spans="1:19" x14ac:dyDescent="0.35">
      <c r="A19" s="9" t="s">
        <v>31</v>
      </c>
      <c r="B19" s="54" t="s">
        <v>11</v>
      </c>
      <c r="C19" s="4"/>
      <c r="D19" s="5">
        <v>436.68</v>
      </c>
      <c r="E19" s="5">
        <v>-27.95</v>
      </c>
      <c r="F19" s="5">
        <v>-8.73</v>
      </c>
      <c r="G19" s="5">
        <v>400</v>
      </c>
      <c r="H19" s="5">
        <v>142.35</v>
      </c>
      <c r="I19" s="5"/>
      <c r="J19" s="5"/>
      <c r="K19" s="5"/>
      <c r="L19" s="5"/>
      <c r="M19" s="5"/>
      <c r="N19" s="5"/>
      <c r="O19" s="5"/>
      <c r="P19" s="5"/>
      <c r="Q19" s="10"/>
      <c r="R19" t="s">
        <v>38</v>
      </c>
      <c r="S19" s="104">
        <f t="shared" si="0"/>
        <v>579.03</v>
      </c>
    </row>
    <row r="20" spans="1:19" x14ac:dyDescent="0.35">
      <c r="A20" s="9" t="s">
        <v>31</v>
      </c>
      <c r="B20" s="54"/>
      <c r="C20" s="4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10"/>
      <c r="S20" s="29">
        <f t="shared" ref="S20:S51" si="1">D20+H20</f>
        <v>0</v>
      </c>
    </row>
    <row r="21" spans="1:19" x14ac:dyDescent="0.35">
      <c r="A21" s="9" t="s">
        <v>31</v>
      </c>
      <c r="B21" s="54"/>
      <c r="C21" s="4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10"/>
      <c r="S21" s="29">
        <f t="shared" si="1"/>
        <v>0</v>
      </c>
    </row>
    <row r="22" spans="1:19" x14ac:dyDescent="0.35">
      <c r="A22" s="9" t="s">
        <v>31</v>
      </c>
      <c r="B22" s="5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10"/>
      <c r="S22" s="29">
        <f t="shared" si="1"/>
        <v>0</v>
      </c>
    </row>
    <row r="23" spans="1:19" x14ac:dyDescent="0.35">
      <c r="A23" s="9" t="s">
        <v>31</v>
      </c>
      <c r="B23" s="5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10"/>
      <c r="S23" s="29">
        <f t="shared" si="1"/>
        <v>0</v>
      </c>
    </row>
    <row r="24" spans="1:19" x14ac:dyDescent="0.35">
      <c r="A24" s="9" t="s">
        <v>31</v>
      </c>
      <c r="B24" s="5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10"/>
      <c r="S24" s="29">
        <f t="shared" si="1"/>
        <v>0</v>
      </c>
    </row>
    <row r="25" spans="1:19" x14ac:dyDescent="0.35">
      <c r="A25" s="9" t="s">
        <v>31</v>
      </c>
      <c r="B25" s="5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10"/>
      <c r="S25" s="29">
        <f t="shared" si="1"/>
        <v>0</v>
      </c>
    </row>
    <row r="26" spans="1:19" x14ac:dyDescent="0.35">
      <c r="A26" s="9" t="s">
        <v>31</v>
      </c>
      <c r="B26" s="5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10"/>
      <c r="S26" s="29">
        <f t="shared" si="1"/>
        <v>0</v>
      </c>
    </row>
    <row r="27" spans="1:19" x14ac:dyDescent="0.35">
      <c r="A27" s="9" t="s">
        <v>31</v>
      </c>
      <c r="B27" s="5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10"/>
      <c r="S27" s="29">
        <f t="shared" si="1"/>
        <v>0</v>
      </c>
    </row>
    <row r="28" spans="1:19" x14ac:dyDescent="0.35">
      <c r="A28" s="9" t="s">
        <v>31</v>
      </c>
      <c r="B28" s="5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10"/>
      <c r="S28" s="29">
        <f t="shared" si="1"/>
        <v>0</v>
      </c>
    </row>
    <row r="29" spans="1:19" x14ac:dyDescent="0.35">
      <c r="A29" s="9" t="s">
        <v>32</v>
      </c>
      <c r="B29" s="5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10"/>
      <c r="S29" s="29">
        <f t="shared" si="1"/>
        <v>0</v>
      </c>
    </row>
    <row r="30" spans="1:19" x14ac:dyDescent="0.35">
      <c r="A30" s="9" t="s">
        <v>32</v>
      </c>
      <c r="B30" s="5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10"/>
      <c r="S30" s="29">
        <f t="shared" si="1"/>
        <v>0</v>
      </c>
    </row>
    <row r="31" spans="1:19" x14ac:dyDescent="0.35">
      <c r="A31" s="9" t="s">
        <v>32</v>
      </c>
      <c r="B31" s="5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10"/>
      <c r="S31" s="29">
        <f t="shared" si="1"/>
        <v>0</v>
      </c>
    </row>
    <row r="32" spans="1:19" x14ac:dyDescent="0.35">
      <c r="A32" s="9" t="s">
        <v>32</v>
      </c>
      <c r="B32" s="54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10"/>
      <c r="S32" s="29">
        <f t="shared" si="1"/>
        <v>0</v>
      </c>
    </row>
    <row r="33" spans="1:19" x14ac:dyDescent="0.35">
      <c r="A33" s="9" t="s">
        <v>32</v>
      </c>
      <c r="B33" s="54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10"/>
      <c r="S33" s="29">
        <f t="shared" si="1"/>
        <v>0</v>
      </c>
    </row>
    <row r="34" spans="1:19" x14ac:dyDescent="0.35">
      <c r="A34" s="9" t="s">
        <v>32</v>
      </c>
      <c r="B34" s="54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10"/>
      <c r="S34" s="29">
        <f t="shared" si="1"/>
        <v>0</v>
      </c>
    </row>
    <row r="35" spans="1:19" x14ac:dyDescent="0.35">
      <c r="A35" s="9" t="s">
        <v>32</v>
      </c>
      <c r="B35" s="54"/>
      <c r="C35" s="4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10"/>
      <c r="S35" s="29">
        <f t="shared" si="1"/>
        <v>0</v>
      </c>
    </row>
    <row r="36" spans="1:19" x14ac:dyDescent="0.35">
      <c r="A36" s="9" t="s">
        <v>32</v>
      </c>
      <c r="B36" s="54"/>
      <c r="C36" s="4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10"/>
      <c r="S36" s="29">
        <f t="shared" si="1"/>
        <v>0</v>
      </c>
    </row>
    <row r="37" spans="1:19" x14ac:dyDescent="0.35">
      <c r="A37" s="9" t="s">
        <v>33</v>
      </c>
      <c r="B37" s="54"/>
      <c r="C37" s="4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10"/>
      <c r="S37" s="29">
        <f t="shared" si="1"/>
        <v>0</v>
      </c>
    </row>
    <row r="38" spans="1:19" x14ac:dyDescent="0.35">
      <c r="A38" s="9" t="s">
        <v>33</v>
      </c>
      <c r="B38" s="5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10"/>
      <c r="S38" s="29">
        <f t="shared" si="1"/>
        <v>0</v>
      </c>
    </row>
    <row r="39" spans="1:19" x14ac:dyDescent="0.35">
      <c r="A39" s="9" t="s">
        <v>34</v>
      </c>
      <c r="B39" s="5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10"/>
      <c r="S39" s="29">
        <f t="shared" si="1"/>
        <v>0</v>
      </c>
    </row>
    <row r="40" spans="1:19" x14ac:dyDescent="0.35">
      <c r="A40" s="9" t="s">
        <v>34</v>
      </c>
      <c r="B40" s="5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10"/>
      <c r="S40" s="29">
        <f t="shared" si="1"/>
        <v>0</v>
      </c>
    </row>
    <row r="41" spans="1:19" x14ac:dyDescent="0.35">
      <c r="A41" s="9" t="s">
        <v>35</v>
      </c>
      <c r="B41" s="5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10"/>
      <c r="S41" s="29">
        <f t="shared" ref="S41:S49" si="2">D41+H41+I41</f>
        <v>0</v>
      </c>
    </row>
    <row r="42" spans="1:19" x14ac:dyDescent="0.35">
      <c r="A42" s="9" t="s">
        <v>35</v>
      </c>
      <c r="B42" s="5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10"/>
      <c r="S42" s="29">
        <f t="shared" si="2"/>
        <v>0</v>
      </c>
    </row>
    <row r="43" spans="1:19" x14ac:dyDescent="0.35">
      <c r="A43" s="9" t="s">
        <v>35</v>
      </c>
      <c r="B43" s="5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10"/>
      <c r="S43" s="29">
        <f t="shared" si="2"/>
        <v>0</v>
      </c>
    </row>
    <row r="44" spans="1:19" x14ac:dyDescent="0.35">
      <c r="A44" s="9" t="s">
        <v>35</v>
      </c>
      <c r="B44" s="5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10"/>
      <c r="S44" s="29">
        <f t="shared" si="2"/>
        <v>0</v>
      </c>
    </row>
    <row r="45" spans="1:19" x14ac:dyDescent="0.35">
      <c r="A45" s="9" t="s">
        <v>35</v>
      </c>
      <c r="B45" s="5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10"/>
      <c r="S45" s="29">
        <f t="shared" si="2"/>
        <v>0</v>
      </c>
    </row>
    <row r="46" spans="1:19" x14ac:dyDescent="0.35">
      <c r="A46" s="9" t="s">
        <v>35</v>
      </c>
      <c r="B46" s="5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10"/>
      <c r="S46" s="29">
        <f t="shared" si="2"/>
        <v>0</v>
      </c>
    </row>
    <row r="47" spans="1:19" x14ac:dyDescent="0.35">
      <c r="A47" s="9" t="s">
        <v>35</v>
      </c>
      <c r="B47" s="5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10"/>
      <c r="S47" s="29">
        <f t="shared" si="2"/>
        <v>0</v>
      </c>
    </row>
    <row r="48" spans="1:19" x14ac:dyDescent="0.35">
      <c r="A48" s="9" t="s">
        <v>35</v>
      </c>
      <c r="B48" s="54"/>
      <c r="C48" s="4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10"/>
      <c r="S48" s="29">
        <f t="shared" si="2"/>
        <v>0</v>
      </c>
    </row>
    <row r="49" spans="1:19" x14ac:dyDescent="0.35">
      <c r="A49" s="9" t="s">
        <v>35</v>
      </c>
      <c r="B49" s="54"/>
      <c r="C49" s="4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10"/>
      <c r="S49" s="29">
        <f t="shared" si="2"/>
        <v>0</v>
      </c>
    </row>
    <row r="50" spans="1:19" x14ac:dyDescent="0.35">
      <c r="A50" s="9" t="s">
        <v>35</v>
      </c>
      <c r="B50" s="54"/>
      <c r="C50" s="4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10"/>
      <c r="S50" s="29">
        <f t="shared" si="1"/>
        <v>0</v>
      </c>
    </row>
    <row r="51" spans="1:19" x14ac:dyDescent="0.35">
      <c r="A51" s="9" t="s">
        <v>35</v>
      </c>
      <c r="B51" s="54"/>
      <c r="C51" s="4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10"/>
      <c r="S51" s="29">
        <f t="shared" si="1"/>
        <v>0</v>
      </c>
    </row>
    <row r="52" spans="1:19" x14ac:dyDescent="0.35">
      <c r="A52" s="9" t="s">
        <v>35</v>
      </c>
      <c r="B52" s="54"/>
      <c r="C52" s="4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10"/>
      <c r="S52" s="29">
        <f>D52+H52</f>
        <v>0</v>
      </c>
    </row>
  </sheetData>
  <autoFilter ref="A1:S52" xr:uid="{0C35A221-A784-43DC-879B-7B956C83D94A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12191-49CF-4968-832A-75D1576C73D6}">
  <sheetPr codeName="Hoja8"/>
  <dimension ref="A1:O14"/>
  <sheetViews>
    <sheetView workbookViewId="0">
      <selection activeCell="A11" sqref="A11:A14"/>
    </sheetView>
  </sheetViews>
  <sheetFormatPr baseColWidth="10" defaultRowHeight="14.5" x14ac:dyDescent="0.35"/>
  <cols>
    <col min="1" max="1" width="28.453125" bestFit="1" customWidth="1"/>
    <col min="2" max="2" width="18.453125" customWidth="1"/>
    <col min="3" max="5" width="11.54296875" bestFit="1" customWidth="1"/>
    <col min="15" max="15" width="11.54296875" bestFit="1" customWidth="1"/>
  </cols>
  <sheetData>
    <row r="1" spans="1:15" x14ac:dyDescent="0.35">
      <c r="B1" t="s">
        <v>101</v>
      </c>
      <c r="C1" t="s">
        <v>48</v>
      </c>
      <c r="D1" t="s">
        <v>49</v>
      </c>
      <c r="E1" t="s">
        <v>50</v>
      </c>
      <c r="F1" t="s">
        <v>51</v>
      </c>
      <c r="G1" t="s">
        <v>52</v>
      </c>
      <c r="H1" t="s">
        <v>53</v>
      </c>
      <c r="I1" t="s">
        <v>54</v>
      </c>
      <c r="J1" t="s">
        <v>55</v>
      </c>
      <c r="K1" t="s">
        <v>56</v>
      </c>
      <c r="L1" t="s">
        <v>57</v>
      </c>
      <c r="M1" t="s">
        <v>58</v>
      </c>
      <c r="N1" t="s">
        <v>59</v>
      </c>
      <c r="O1" t="s">
        <v>60</v>
      </c>
    </row>
    <row r="2" spans="1:15" x14ac:dyDescent="0.35">
      <c r="A2" t="s">
        <v>186</v>
      </c>
      <c r="B2" t="s">
        <v>12</v>
      </c>
      <c r="C2" s="103">
        <v>8184.3</v>
      </c>
      <c r="D2" s="103">
        <v>1319.66</v>
      </c>
      <c r="E2" s="103">
        <v>2218.54</v>
      </c>
      <c r="F2" s="11"/>
      <c r="G2" s="11"/>
      <c r="H2" s="11"/>
      <c r="I2" s="11"/>
      <c r="J2" s="11"/>
      <c r="K2" s="11"/>
      <c r="L2" s="11"/>
      <c r="M2" s="11"/>
      <c r="N2" s="11"/>
      <c r="O2" s="12">
        <v>16468.27</v>
      </c>
    </row>
    <row r="3" spans="1:15" x14ac:dyDescent="0.35">
      <c r="A3" t="s">
        <v>187</v>
      </c>
      <c r="B3" t="s">
        <v>11</v>
      </c>
      <c r="C3" s="103">
        <v>3917.13</v>
      </c>
      <c r="D3" s="103">
        <v>2016.55</v>
      </c>
      <c r="E3" s="103">
        <v>2024.5</v>
      </c>
      <c r="F3" s="12"/>
      <c r="G3" s="12"/>
      <c r="H3" s="12"/>
      <c r="I3" s="11"/>
      <c r="J3" s="12"/>
      <c r="K3" s="12"/>
      <c r="L3" s="12"/>
      <c r="M3" s="12"/>
      <c r="N3" s="12"/>
      <c r="O3" s="12">
        <v>15418.345500000001</v>
      </c>
    </row>
    <row r="4" spans="1:15" x14ac:dyDescent="0.35">
      <c r="A4" t="s">
        <v>188</v>
      </c>
      <c r="B4" t="s">
        <v>11</v>
      </c>
      <c r="C4" s="103">
        <v>2356.67</v>
      </c>
      <c r="D4" s="103">
        <v>255.66</v>
      </c>
      <c r="E4" s="103">
        <v>897.5</v>
      </c>
      <c r="F4" s="11"/>
      <c r="G4" s="11"/>
      <c r="H4" s="11"/>
      <c r="I4" s="11"/>
      <c r="J4" s="11"/>
      <c r="K4" s="11"/>
      <c r="L4" s="11"/>
      <c r="M4" s="11"/>
      <c r="N4" s="12"/>
      <c r="O4" s="11">
        <v>24886.595499999996</v>
      </c>
    </row>
    <row r="5" spans="1:15" x14ac:dyDescent="0.35">
      <c r="A5" t="s">
        <v>189</v>
      </c>
      <c r="B5" t="s">
        <v>11</v>
      </c>
      <c r="C5" s="103">
        <v>889.46</v>
      </c>
      <c r="D5" s="103">
        <v>7135.21</v>
      </c>
      <c r="E5" s="103">
        <v>5379.12</v>
      </c>
      <c r="F5" s="12"/>
      <c r="G5" s="12"/>
      <c r="H5" s="12"/>
      <c r="I5" s="12"/>
      <c r="J5" s="12"/>
      <c r="K5" s="12"/>
      <c r="L5" s="12"/>
      <c r="M5" s="12"/>
      <c r="N5" s="12"/>
      <c r="O5" s="12">
        <f>SUM(O2:O4)</f>
        <v>56773.210999999996</v>
      </c>
    </row>
    <row r="6" spans="1:15" x14ac:dyDescent="0.35">
      <c r="C6" s="99"/>
    </row>
    <row r="7" spans="1:15" x14ac:dyDescent="0.35">
      <c r="C7" s="12">
        <f>SUM(C2:C6)</f>
        <v>15347.560000000001</v>
      </c>
      <c r="D7" s="12">
        <f t="shared" ref="D7:E7" si="0">SUM(D2:D6)</f>
        <v>10727.08</v>
      </c>
      <c r="E7" s="12">
        <f t="shared" si="0"/>
        <v>10519.66</v>
      </c>
    </row>
    <row r="9" spans="1:15" x14ac:dyDescent="0.35">
      <c r="C9" t="str">
        <f>'Análisis Datos'!K7</f>
        <v>Marzo</v>
      </c>
      <c r="D9" t="s">
        <v>75</v>
      </c>
    </row>
    <row r="11" spans="1:15" x14ac:dyDescent="0.35">
      <c r="A11" t="s">
        <v>186</v>
      </c>
      <c r="B11" t="s">
        <v>12</v>
      </c>
      <c r="C11">
        <f>VLOOKUP(A11,A2:N2,MATCH($C$9,$A$1:$N$1,0),0)</f>
        <v>2218.54</v>
      </c>
      <c r="D11" s="85">
        <f>SUMPRODUCT(C2:N2,'Cta Resultados'!$Q$1:$AB$1)</f>
        <v>11722.5</v>
      </c>
    </row>
    <row r="12" spans="1:15" x14ac:dyDescent="0.35">
      <c r="A12" t="s">
        <v>187</v>
      </c>
      <c r="B12" t="s">
        <v>11</v>
      </c>
      <c r="C12">
        <f t="shared" ref="C12:C14" si="1">VLOOKUP(A12,A3:N3,MATCH($C$9,$A$1:$N$1,0),0)</f>
        <v>2024.5</v>
      </c>
      <c r="D12" s="85">
        <f>SUMPRODUCT(C3:N3,'Cta Resultados'!$Q$1:$AB$1)</f>
        <v>7958.18</v>
      </c>
    </row>
    <row r="13" spans="1:15" x14ac:dyDescent="0.35">
      <c r="A13" t="s">
        <v>188</v>
      </c>
      <c r="B13" t="s">
        <v>11</v>
      </c>
      <c r="C13">
        <f t="shared" si="1"/>
        <v>897.5</v>
      </c>
      <c r="D13" s="85">
        <f>SUMPRODUCT(C4:N4,'Cta Resultados'!$Q$1:$AB$1)</f>
        <v>3509.83</v>
      </c>
    </row>
    <row r="14" spans="1:15" x14ac:dyDescent="0.35">
      <c r="A14" t="s">
        <v>189</v>
      </c>
      <c r="B14" t="s">
        <v>11</v>
      </c>
      <c r="C14">
        <f t="shared" si="1"/>
        <v>5379.12</v>
      </c>
      <c r="D14" s="85">
        <f>SUMPRODUCT(C5:N5,'Cta Resultados'!$Q$1:$AB$1)</f>
        <v>13403.79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C043A-D835-42E6-A1D1-A2A8CA1707E9}">
  <sheetPr codeName="Hoja9"/>
  <dimension ref="A1:M79"/>
  <sheetViews>
    <sheetView workbookViewId="0">
      <selection activeCell="C2" sqref="C2"/>
    </sheetView>
  </sheetViews>
  <sheetFormatPr baseColWidth="10" defaultRowHeight="14.5" x14ac:dyDescent="0.35"/>
  <cols>
    <col min="5" max="5" width="35.1796875" bestFit="1" customWidth="1"/>
    <col min="14" max="14" width="21.36328125" bestFit="1" customWidth="1"/>
    <col min="15" max="15" width="21.26953125" bestFit="1" customWidth="1"/>
    <col min="16" max="16" width="7.36328125" bestFit="1" customWidth="1"/>
    <col min="17" max="17" width="6.1796875" bestFit="1" customWidth="1"/>
    <col min="18" max="18" width="11.7265625" bestFit="1" customWidth="1"/>
  </cols>
  <sheetData>
    <row r="1" spans="1:11" x14ac:dyDescent="0.35">
      <c r="B1" s="101" t="s">
        <v>190</v>
      </c>
      <c r="C1" s="101" t="s">
        <v>191</v>
      </c>
    </row>
    <row r="2" spans="1:11" x14ac:dyDescent="0.35">
      <c r="A2" s="101" t="s">
        <v>36</v>
      </c>
      <c r="B2" s="103">
        <f>3400+2000</f>
        <v>5400</v>
      </c>
      <c r="C2" s="103">
        <f>3400+2000</f>
        <v>5400</v>
      </c>
      <c r="F2" s="99"/>
      <c r="G2" s="99"/>
      <c r="H2" s="99"/>
      <c r="I2" s="99"/>
    </row>
    <row r="3" spans="1:11" x14ac:dyDescent="0.35">
      <c r="A3" s="101" t="s">
        <v>37</v>
      </c>
      <c r="B3" s="103">
        <f t="shared" ref="B3:C4" si="0">3400+2000</f>
        <v>5400</v>
      </c>
      <c r="C3" s="103">
        <f t="shared" si="0"/>
        <v>5400</v>
      </c>
      <c r="F3" s="99"/>
      <c r="G3" s="99"/>
      <c r="H3" s="99"/>
      <c r="I3" s="99"/>
    </row>
    <row r="4" spans="1:11" x14ac:dyDescent="0.35">
      <c r="A4" s="101" t="s">
        <v>38</v>
      </c>
      <c r="B4" s="103">
        <f t="shared" si="0"/>
        <v>5400</v>
      </c>
      <c r="C4" s="103">
        <f t="shared" si="0"/>
        <v>5400</v>
      </c>
      <c r="F4" s="99"/>
      <c r="G4" s="99"/>
      <c r="H4" s="99"/>
      <c r="I4" s="99"/>
    </row>
    <row r="5" spans="1:11" x14ac:dyDescent="0.35">
      <c r="A5" s="3"/>
      <c r="B5" s="3"/>
      <c r="F5" s="99"/>
      <c r="G5" s="99"/>
      <c r="H5" s="99"/>
      <c r="I5" s="99"/>
    </row>
    <row r="6" spans="1:11" x14ac:dyDescent="0.35">
      <c r="A6" s="3"/>
      <c r="F6" s="99"/>
      <c r="G6" s="99"/>
      <c r="H6" s="99"/>
      <c r="I6" s="99"/>
    </row>
    <row r="7" spans="1:11" x14ac:dyDescent="0.35">
      <c r="A7" s="3"/>
      <c r="F7" s="99"/>
      <c r="G7" s="99"/>
      <c r="H7" s="99"/>
      <c r="I7" s="99"/>
      <c r="J7" s="99"/>
      <c r="K7" s="99"/>
    </row>
    <row r="8" spans="1:11" x14ac:dyDescent="0.35">
      <c r="A8" s="3"/>
      <c r="F8" s="99"/>
      <c r="G8" s="99"/>
      <c r="H8" s="99"/>
      <c r="I8" s="99"/>
      <c r="J8" s="99"/>
      <c r="K8" s="99"/>
    </row>
    <row r="9" spans="1:11" x14ac:dyDescent="0.35">
      <c r="A9" s="3"/>
      <c r="F9" s="99"/>
      <c r="G9" s="99"/>
      <c r="H9" s="99"/>
      <c r="I9" s="99"/>
    </row>
    <row r="10" spans="1:11" x14ac:dyDescent="0.35">
      <c r="A10" s="3"/>
      <c r="B10" s="3"/>
      <c r="F10" s="99"/>
      <c r="G10" s="99"/>
      <c r="H10" s="99"/>
      <c r="I10" s="99"/>
      <c r="J10" s="99"/>
      <c r="K10" s="99"/>
    </row>
    <row r="11" spans="1:11" x14ac:dyDescent="0.35">
      <c r="A11" s="3"/>
      <c r="F11" s="99"/>
      <c r="G11" s="99"/>
      <c r="H11" s="99"/>
      <c r="I11" s="99"/>
      <c r="J11" s="99"/>
      <c r="K11" s="99"/>
    </row>
    <row r="12" spans="1:11" x14ac:dyDescent="0.35">
      <c r="A12" s="3"/>
      <c r="F12" s="99"/>
      <c r="G12" s="99"/>
      <c r="H12" s="99"/>
      <c r="I12" s="99"/>
      <c r="J12" s="99"/>
      <c r="K12" s="99"/>
    </row>
    <row r="13" spans="1:11" x14ac:dyDescent="0.35">
      <c r="A13" s="3"/>
      <c r="F13" s="99"/>
      <c r="G13" s="99"/>
      <c r="H13" s="99"/>
      <c r="I13" s="99"/>
      <c r="J13" s="99"/>
      <c r="K13" s="99"/>
    </row>
    <row r="14" spans="1:11" x14ac:dyDescent="0.35">
      <c r="A14" s="3"/>
      <c r="F14" s="99"/>
      <c r="G14" s="99"/>
      <c r="H14" s="99"/>
      <c r="I14" s="99"/>
      <c r="J14" s="99"/>
      <c r="K14" s="99"/>
    </row>
    <row r="15" spans="1:11" x14ac:dyDescent="0.35">
      <c r="A15" s="3"/>
      <c r="B15" s="3"/>
      <c r="F15" s="99"/>
      <c r="G15" s="99"/>
      <c r="H15" s="99"/>
      <c r="I15" s="99"/>
      <c r="J15" s="99"/>
      <c r="K15" s="99"/>
    </row>
    <row r="16" spans="1:11" x14ac:dyDescent="0.35">
      <c r="A16" s="3"/>
      <c r="F16" s="99"/>
      <c r="G16" s="99"/>
      <c r="H16" s="99"/>
      <c r="I16" s="99"/>
      <c r="J16" s="99"/>
      <c r="K16" s="99"/>
    </row>
    <row r="17" spans="1:11" x14ac:dyDescent="0.35">
      <c r="A17" s="3"/>
    </row>
    <row r="18" spans="1:11" x14ac:dyDescent="0.35">
      <c r="A18" s="3"/>
      <c r="F18" s="1"/>
      <c r="I18" s="1"/>
      <c r="K18" s="1"/>
    </row>
    <row r="19" spans="1:11" x14ac:dyDescent="0.35">
      <c r="A19" s="3"/>
      <c r="F19" s="1"/>
      <c r="I19" s="1"/>
      <c r="J19" s="1"/>
    </row>
    <row r="20" spans="1:11" x14ac:dyDescent="0.35">
      <c r="A20" s="3"/>
    </row>
    <row r="21" spans="1:11" x14ac:dyDescent="0.35">
      <c r="A21" s="3"/>
      <c r="F21" s="1"/>
      <c r="I21" s="1"/>
      <c r="J21" s="1"/>
    </row>
    <row r="22" spans="1:11" x14ac:dyDescent="0.35">
      <c r="A22" s="3"/>
      <c r="F22" s="1"/>
      <c r="I22" s="1"/>
      <c r="K22" s="1"/>
    </row>
    <row r="62" spans="6:9" x14ac:dyDescent="0.35">
      <c r="F62" s="1"/>
      <c r="I62" s="1"/>
    </row>
    <row r="63" spans="6:9" x14ac:dyDescent="0.35">
      <c r="F63" s="1"/>
      <c r="I63" s="1"/>
    </row>
    <row r="64" spans="6:9" x14ac:dyDescent="0.35">
      <c r="F64" s="1"/>
      <c r="I64" s="1"/>
    </row>
    <row r="71" spans="6:13" x14ac:dyDescent="0.35">
      <c r="F71" s="1"/>
      <c r="I71" s="1"/>
    </row>
    <row r="72" spans="6:13" x14ac:dyDescent="0.35">
      <c r="F72" s="1"/>
      <c r="I72" s="1"/>
    </row>
    <row r="73" spans="6:13" x14ac:dyDescent="0.35">
      <c r="F73" s="1"/>
      <c r="I73" s="1"/>
    </row>
    <row r="74" spans="6:13" x14ac:dyDescent="0.35">
      <c r="F74" s="1"/>
      <c r="I74" s="1"/>
    </row>
    <row r="75" spans="6:13" x14ac:dyDescent="0.35">
      <c r="F75" s="1"/>
      <c r="I75" s="1"/>
    </row>
    <row r="76" spans="6:13" x14ac:dyDescent="0.35">
      <c r="F76" s="1"/>
      <c r="I76" s="1"/>
    </row>
    <row r="79" spans="6:13" ht="15.5" x14ac:dyDescent="0.35">
      <c r="M79" s="5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A0172-B979-413F-BC9C-E59BD2E088DB}">
  <sheetPr codeName="Hoja10"/>
  <dimension ref="A1:O231"/>
  <sheetViews>
    <sheetView workbookViewId="0">
      <selection activeCell="C2" sqref="C2:C219"/>
    </sheetView>
  </sheetViews>
  <sheetFormatPr baseColWidth="10" defaultRowHeight="14.5" x14ac:dyDescent="0.35"/>
  <cols>
    <col min="2" max="2" width="12.08984375" style="105" bestFit="1" customWidth="1"/>
    <col min="3" max="3" width="61.08984375" bestFit="1" customWidth="1"/>
    <col min="4" max="4" width="13.453125" style="117" bestFit="1" customWidth="1"/>
    <col min="5" max="5" width="11.81640625" bestFit="1" customWidth="1"/>
    <col min="6" max="6" width="10.81640625" bestFit="1" customWidth="1"/>
    <col min="7" max="7" width="11.81640625" style="107" bestFit="1" customWidth="1"/>
    <col min="8" max="8" width="23.6328125" bestFit="1" customWidth="1"/>
    <col min="9" max="9" width="8.90625"/>
    <col min="13" max="14" width="21.08984375" bestFit="1" customWidth="1"/>
  </cols>
  <sheetData>
    <row r="1" spans="1:14" x14ac:dyDescent="0.35">
      <c r="A1" t="s">
        <v>124</v>
      </c>
      <c r="B1" s="105" t="s">
        <v>1</v>
      </c>
      <c r="C1" t="s">
        <v>8</v>
      </c>
      <c r="D1" s="106" t="s">
        <v>9</v>
      </c>
      <c r="E1" t="s">
        <v>4</v>
      </c>
      <c r="F1" t="s">
        <v>10</v>
      </c>
      <c r="G1" s="107" t="s">
        <v>5</v>
      </c>
      <c r="H1" t="s">
        <v>81</v>
      </c>
      <c r="I1" t="s">
        <v>82</v>
      </c>
    </row>
    <row r="2" spans="1:14" x14ac:dyDescent="0.35">
      <c r="A2" t="s">
        <v>11</v>
      </c>
      <c r="B2" s="108" t="s">
        <v>36</v>
      </c>
      <c r="D2" s="103">
        <v>0.48</v>
      </c>
      <c r="E2" s="99">
        <v>0.1</v>
      </c>
      <c r="F2" s="99">
        <v>0</v>
      </c>
      <c r="G2" s="109">
        <v>0.57999999999999996</v>
      </c>
      <c r="H2" t="s">
        <v>83</v>
      </c>
      <c r="I2" t="s">
        <v>96</v>
      </c>
    </row>
    <row r="3" spans="1:14" x14ac:dyDescent="0.35">
      <c r="A3" t="s">
        <v>11</v>
      </c>
      <c r="B3" s="108" t="s">
        <v>36</v>
      </c>
      <c r="D3" s="103">
        <v>108.07</v>
      </c>
      <c r="E3" s="99">
        <v>22.69</v>
      </c>
      <c r="F3" s="99">
        <v>0</v>
      </c>
      <c r="G3" s="109">
        <v>130.76</v>
      </c>
      <c r="H3" t="s">
        <v>85</v>
      </c>
      <c r="I3" t="s">
        <v>85</v>
      </c>
      <c r="M3" s="99"/>
      <c r="N3" s="99"/>
    </row>
    <row r="4" spans="1:14" x14ac:dyDescent="0.35">
      <c r="A4" t="s">
        <v>11</v>
      </c>
      <c r="B4" s="108" t="s">
        <v>36</v>
      </c>
      <c r="D4" s="103">
        <v>14.38</v>
      </c>
      <c r="E4" s="99">
        <v>3.02</v>
      </c>
      <c r="F4" s="99">
        <v>0</v>
      </c>
      <c r="G4" s="109">
        <v>17.399999999999999</v>
      </c>
      <c r="H4" t="s">
        <v>83</v>
      </c>
      <c r="I4" t="s">
        <v>96</v>
      </c>
      <c r="M4" s="99"/>
      <c r="N4" s="99"/>
    </row>
    <row r="5" spans="1:14" x14ac:dyDescent="0.35">
      <c r="A5" t="s">
        <v>13</v>
      </c>
      <c r="B5" s="108" t="s">
        <v>36</v>
      </c>
      <c r="D5" s="103">
        <v>57</v>
      </c>
      <c r="E5" s="99">
        <v>11.97</v>
      </c>
      <c r="F5" s="99">
        <v>0</v>
      </c>
      <c r="G5" s="109">
        <v>68.97</v>
      </c>
      <c r="H5" t="s">
        <v>85</v>
      </c>
      <c r="I5" t="s">
        <v>85</v>
      </c>
      <c r="M5" s="99"/>
      <c r="N5" s="99"/>
    </row>
    <row r="6" spans="1:14" x14ac:dyDescent="0.35">
      <c r="A6" t="s">
        <v>13</v>
      </c>
      <c r="B6" s="108" t="s">
        <v>36</v>
      </c>
      <c r="D6" s="103">
        <v>48</v>
      </c>
      <c r="E6" s="99">
        <v>10.08</v>
      </c>
      <c r="F6" s="99">
        <v>0</v>
      </c>
      <c r="G6" s="109">
        <v>58.08</v>
      </c>
      <c r="H6" t="s">
        <v>85</v>
      </c>
      <c r="I6" t="s">
        <v>85</v>
      </c>
    </row>
    <row r="7" spans="1:14" x14ac:dyDescent="0.35">
      <c r="A7" t="s">
        <v>13</v>
      </c>
      <c r="B7" s="108" t="s">
        <v>36</v>
      </c>
      <c r="D7" s="103">
        <v>100</v>
      </c>
      <c r="E7" s="99">
        <v>21</v>
      </c>
      <c r="F7" s="99">
        <v>0</v>
      </c>
      <c r="G7" s="109">
        <v>121</v>
      </c>
      <c r="H7" s="41" t="s">
        <v>91</v>
      </c>
      <c r="I7" s="41" t="s">
        <v>91</v>
      </c>
    </row>
    <row r="8" spans="1:14" x14ac:dyDescent="0.35">
      <c r="A8" t="s">
        <v>12</v>
      </c>
      <c r="B8" s="108" t="s">
        <v>36</v>
      </c>
      <c r="D8" s="103">
        <v>14.38</v>
      </c>
      <c r="E8" s="99">
        <v>3.02</v>
      </c>
      <c r="F8" s="99">
        <v>0</v>
      </c>
      <c r="G8" s="109">
        <v>17.399999999999999</v>
      </c>
      <c r="H8" t="s">
        <v>83</v>
      </c>
      <c r="I8" t="s">
        <v>96</v>
      </c>
    </row>
    <row r="9" spans="1:14" x14ac:dyDescent="0.35">
      <c r="A9" t="s">
        <v>12</v>
      </c>
      <c r="B9" s="108" t="s">
        <v>36</v>
      </c>
      <c r="D9" s="103">
        <v>2.64</v>
      </c>
      <c r="E9" s="99">
        <v>0.55000000000000004</v>
      </c>
      <c r="F9" s="99">
        <v>0</v>
      </c>
      <c r="G9" s="109">
        <v>3.19</v>
      </c>
      <c r="H9" t="s">
        <v>83</v>
      </c>
      <c r="I9" t="s">
        <v>96</v>
      </c>
    </row>
    <row r="10" spans="1:14" x14ac:dyDescent="0.35">
      <c r="A10" t="s">
        <v>12</v>
      </c>
      <c r="B10" s="108" t="s">
        <v>36</v>
      </c>
      <c r="D10" s="103">
        <v>14.38</v>
      </c>
      <c r="E10" s="99">
        <v>3.02</v>
      </c>
      <c r="F10" s="99">
        <v>0</v>
      </c>
      <c r="G10" s="109">
        <v>17.399999999999999</v>
      </c>
      <c r="H10" t="s">
        <v>83</v>
      </c>
      <c r="I10" t="s">
        <v>96</v>
      </c>
    </row>
    <row r="11" spans="1:14" x14ac:dyDescent="0.35">
      <c r="A11" t="s">
        <v>11</v>
      </c>
      <c r="B11" s="108" t="s">
        <v>36</v>
      </c>
      <c r="D11" s="103">
        <v>13.75</v>
      </c>
      <c r="E11" s="99">
        <v>2.89</v>
      </c>
      <c r="F11" s="99">
        <v>0</v>
      </c>
      <c r="G11" s="109">
        <v>16.64</v>
      </c>
      <c r="H11" t="s">
        <v>83</v>
      </c>
      <c r="I11" t="s">
        <v>96</v>
      </c>
      <c r="N11" s="99"/>
    </row>
    <row r="12" spans="1:14" x14ac:dyDescent="0.35">
      <c r="A12" t="s">
        <v>12</v>
      </c>
      <c r="B12" s="108" t="s">
        <v>36</v>
      </c>
      <c r="D12" s="103">
        <v>6.61</v>
      </c>
      <c r="E12" s="99">
        <v>1.39</v>
      </c>
      <c r="F12" s="99">
        <v>0</v>
      </c>
      <c r="G12" s="109">
        <v>8</v>
      </c>
      <c r="H12" t="s">
        <v>83</v>
      </c>
      <c r="I12" t="s">
        <v>96</v>
      </c>
      <c r="N12" s="99"/>
    </row>
    <row r="13" spans="1:14" x14ac:dyDescent="0.35">
      <c r="A13" t="s">
        <v>13</v>
      </c>
      <c r="B13" s="108" t="s">
        <v>36</v>
      </c>
      <c r="D13" s="103">
        <v>79.78</v>
      </c>
      <c r="E13" s="99">
        <v>16.75</v>
      </c>
      <c r="F13" s="99">
        <v>0</v>
      </c>
      <c r="G13" s="109">
        <v>96.53</v>
      </c>
      <c r="H13" t="s">
        <v>83</v>
      </c>
      <c r="I13" t="s">
        <v>96</v>
      </c>
      <c r="N13" s="99"/>
    </row>
    <row r="14" spans="1:14" x14ac:dyDescent="0.35">
      <c r="A14" t="s">
        <v>12</v>
      </c>
      <c r="B14" s="108" t="s">
        <v>36</v>
      </c>
      <c r="D14" s="103">
        <v>37.46</v>
      </c>
      <c r="E14" s="99">
        <v>7.87</v>
      </c>
      <c r="F14" s="99">
        <v>0</v>
      </c>
      <c r="G14" s="109">
        <v>45.33</v>
      </c>
      <c r="H14" t="s">
        <v>83</v>
      </c>
      <c r="I14" t="s">
        <v>96</v>
      </c>
      <c r="N14" s="99"/>
    </row>
    <row r="15" spans="1:14" x14ac:dyDescent="0.35">
      <c r="A15" t="s">
        <v>11</v>
      </c>
      <c r="B15" s="108" t="s">
        <v>36</v>
      </c>
      <c r="D15" s="103">
        <v>3.9</v>
      </c>
      <c r="E15" s="99">
        <v>0.82</v>
      </c>
      <c r="F15" s="99">
        <v>0</v>
      </c>
      <c r="G15" s="109">
        <v>4.72</v>
      </c>
      <c r="H15" t="s">
        <v>83</v>
      </c>
      <c r="I15" t="s">
        <v>96</v>
      </c>
      <c r="N15" s="99"/>
    </row>
    <row r="16" spans="1:14" x14ac:dyDescent="0.35">
      <c r="A16" t="s">
        <v>11</v>
      </c>
      <c r="B16" s="108" t="s">
        <v>36</v>
      </c>
      <c r="D16" s="103">
        <v>1.41</v>
      </c>
      <c r="E16" s="99">
        <v>0.3</v>
      </c>
      <c r="F16" s="99">
        <v>0</v>
      </c>
      <c r="G16" s="109">
        <v>1.71</v>
      </c>
      <c r="H16" t="s">
        <v>83</v>
      </c>
      <c r="I16" t="s">
        <v>96</v>
      </c>
      <c r="N16" s="99"/>
    </row>
    <row r="17" spans="1:14" x14ac:dyDescent="0.35">
      <c r="A17" t="s">
        <v>12</v>
      </c>
      <c r="B17" s="108" t="s">
        <v>36</v>
      </c>
      <c r="D17" s="103">
        <v>6.61</v>
      </c>
      <c r="E17" s="99">
        <v>1.39</v>
      </c>
      <c r="F17" s="99">
        <v>0</v>
      </c>
      <c r="G17" s="109">
        <v>8</v>
      </c>
      <c r="H17" t="s">
        <v>83</v>
      </c>
      <c r="I17" t="s">
        <v>96</v>
      </c>
      <c r="N17" s="99"/>
    </row>
    <row r="18" spans="1:14" x14ac:dyDescent="0.35">
      <c r="A18" t="s">
        <v>11</v>
      </c>
      <c r="B18" s="108" t="s">
        <v>36</v>
      </c>
      <c r="D18" s="103">
        <v>1.1000000000000001</v>
      </c>
      <c r="E18" s="99">
        <v>0.23</v>
      </c>
      <c r="F18" s="99">
        <v>0</v>
      </c>
      <c r="G18" s="109">
        <v>1.33</v>
      </c>
      <c r="H18" t="s">
        <v>83</v>
      </c>
      <c r="I18" t="s">
        <v>96</v>
      </c>
      <c r="N18" s="99"/>
    </row>
    <row r="19" spans="1:14" x14ac:dyDescent="0.35">
      <c r="A19" t="s">
        <v>11</v>
      </c>
      <c r="B19" s="108" t="s">
        <v>36</v>
      </c>
      <c r="D19" s="103">
        <v>1.1000000000000001</v>
      </c>
      <c r="E19" s="99">
        <v>0.23</v>
      </c>
      <c r="F19" s="99">
        <v>0</v>
      </c>
      <c r="G19" s="109">
        <v>1.33</v>
      </c>
      <c r="H19" t="s">
        <v>83</v>
      </c>
      <c r="I19" t="s">
        <v>96</v>
      </c>
      <c r="M19" s="99"/>
      <c r="N19" s="99"/>
    </row>
    <row r="20" spans="1:14" x14ac:dyDescent="0.35">
      <c r="A20" t="s">
        <v>12</v>
      </c>
      <c r="B20" s="108" t="s">
        <v>36</v>
      </c>
      <c r="D20" s="103">
        <v>1.1000000000000001</v>
      </c>
      <c r="E20" s="99">
        <v>0.23</v>
      </c>
      <c r="F20" s="99">
        <v>0</v>
      </c>
      <c r="G20" s="109">
        <v>1.33</v>
      </c>
      <c r="H20" t="s">
        <v>83</v>
      </c>
      <c r="I20" t="s">
        <v>96</v>
      </c>
      <c r="N20" s="99"/>
    </row>
    <row r="21" spans="1:14" x14ac:dyDescent="0.35">
      <c r="A21" t="s">
        <v>13</v>
      </c>
      <c r="B21" s="108" t="s">
        <v>36</v>
      </c>
      <c r="D21" s="103">
        <v>54.6</v>
      </c>
      <c r="E21" s="99">
        <v>11.47</v>
      </c>
      <c r="F21" s="99">
        <v>0</v>
      </c>
      <c r="G21" s="109">
        <v>66.069999999999993</v>
      </c>
      <c r="H21" t="s">
        <v>85</v>
      </c>
      <c r="I21" t="s">
        <v>85</v>
      </c>
      <c r="M21" s="99"/>
      <c r="N21" s="99"/>
    </row>
    <row r="22" spans="1:14" x14ac:dyDescent="0.35">
      <c r="A22" t="s">
        <v>114</v>
      </c>
      <c r="B22" s="108" t="s">
        <v>36</v>
      </c>
      <c r="D22" s="103">
        <v>410.41</v>
      </c>
      <c r="E22" s="99">
        <v>84</v>
      </c>
      <c r="F22" s="99">
        <v>76</v>
      </c>
      <c r="G22" s="109">
        <v>418.41</v>
      </c>
      <c r="H22" t="s">
        <v>125</v>
      </c>
      <c r="I22" t="s">
        <v>105</v>
      </c>
      <c r="N22" s="99"/>
    </row>
    <row r="23" spans="1:14" x14ac:dyDescent="0.35">
      <c r="A23" t="s">
        <v>11</v>
      </c>
      <c r="B23" s="108" t="s">
        <v>36</v>
      </c>
      <c r="D23" s="103">
        <v>20.43</v>
      </c>
      <c r="E23" s="99">
        <v>4.29</v>
      </c>
      <c r="F23" s="99">
        <v>3.06</v>
      </c>
      <c r="G23" s="109">
        <v>21.66</v>
      </c>
      <c r="H23" t="s">
        <v>115</v>
      </c>
      <c r="I23" t="s">
        <v>115</v>
      </c>
      <c r="N23" s="99"/>
    </row>
    <row r="24" spans="1:14" x14ac:dyDescent="0.35">
      <c r="A24" t="s">
        <v>12</v>
      </c>
      <c r="B24" s="108" t="s">
        <v>36</v>
      </c>
      <c r="D24" s="103">
        <v>125.22</v>
      </c>
      <c r="E24" s="99">
        <v>26.3</v>
      </c>
      <c r="F24" s="99">
        <v>0</v>
      </c>
      <c r="G24" s="109">
        <v>151.52000000000001</v>
      </c>
      <c r="H24" t="s">
        <v>83</v>
      </c>
      <c r="I24" t="s">
        <v>90</v>
      </c>
      <c r="N24" s="99"/>
    </row>
    <row r="25" spans="1:14" x14ac:dyDescent="0.35">
      <c r="A25" t="s">
        <v>13</v>
      </c>
      <c r="B25" s="108" t="s">
        <v>36</v>
      </c>
      <c r="D25" s="103">
        <v>297.32</v>
      </c>
      <c r="E25" s="99">
        <v>62.44</v>
      </c>
      <c r="F25" s="99">
        <v>0</v>
      </c>
      <c r="G25" s="109">
        <v>359.76</v>
      </c>
      <c r="H25" t="s">
        <v>83</v>
      </c>
      <c r="I25" t="s">
        <v>96</v>
      </c>
      <c r="M25" s="99"/>
      <c r="N25" s="99"/>
    </row>
    <row r="26" spans="1:14" x14ac:dyDescent="0.35">
      <c r="A26" t="s">
        <v>12</v>
      </c>
      <c r="B26" s="108" t="s">
        <v>36</v>
      </c>
      <c r="D26" s="103">
        <v>27.53</v>
      </c>
      <c r="E26" s="99">
        <v>5.78</v>
      </c>
      <c r="F26" s="99">
        <v>0</v>
      </c>
      <c r="G26" s="109">
        <v>33.31</v>
      </c>
      <c r="H26" t="s">
        <v>85</v>
      </c>
      <c r="I26" t="s">
        <v>85</v>
      </c>
      <c r="M26" s="99"/>
      <c r="N26" s="99"/>
    </row>
    <row r="27" spans="1:14" x14ac:dyDescent="0.35">
      <c r="A27" t="s">
        <v>11</v>
      </c>
      <c r="B27" s="108" t="s">
        <v>36</v>
      </c>
      <c r="D27" s="103">
        <v>194.26</v>
      </c>
      <c r="E27" s="99">
        <v>40.79</v>
      </c>
      <c r="F27" s="99">
        <v>29.14</v>
      </c>
      <c r="G27" s="109">
        <v>205.91</v>
      </c>
      <c r="H27" t="s">
        <v>87</v>
      </c>
      <c r="I27" t="s">
        <v>126</v>
      </c>
      <c r="M27" s="99"/>
      <c r="N27" s="99"/>
    </row>
    <row r="28" spans="1:14" x14ac:dyDescent="0.35">
      <c r="A28" t="s">
        <v>13</v>
      </c>
      <c r="B28" s="108" t="s">
        <v>36</v>
      </c>
      <c r="D28" s="103">
        <v>45</v>
      </c>
      <c r="E28" s="99">
        <v>9.4499999999999993</v>
      </c>
      <c r="F28" s="99">
        <v>0</v>
      </c>
      <c r="G28" s="109">
        <v>54.45</v>
      </c>
      <c r="H28" t="s">
        <v>85</v>
      </c>
      <c r="I28" t="s">
        <v>85</v>
      </c>
      <c r="M28" s="99"/>
      <c r="N28" s="99"/>
    </row>
    <row r="29" spans="1:14" x14ac:dyDescent="0.35">
      <c r="A29" t="s">
        <v>11</v>
      </c>
      <c r="B29" s="108" t="s">
        <v>36</v>
      </c>
      <c r="D29" s="103">
        <v>175</v>
      </c>
      <c r="E29" s="99">
        <v>0</v>
      </c>
      <c r="F29" s="99">
        <v>12.25</v>
      </c>
      <c r="G29" s="109">
        <v>162.75</v>
      </c>
      <c r="H29" t="s">
        <v>85</v>
      </c>
      <c r="I29" t="s">
        <v>85</v>
      </c>
      <c r="N29" s="99"/>
    </row>
    <row r="30" spans="1:14" x14ac:dyDescent="0.35">
      <c r="A30" t="s">
        <v>13</v>
      </c>
      <c r="B30" s="108" t="s">
        <v>36</v>
      </c>
      <c r="D30" s="103">
        <v>965</v>
      </c>
      <c r="E30" s="99">
        <v>202.65</v>
      </c>
      <c r="F30" s="99">
        <v>0</v>
      </c>
      <c r="G30" s="109">
        <v>1167.6500000000001</v>
      </c>
      <c r="H30" t="s">
        <v>85</v>
      </c>
      <c r="I30" t="s">
        <v>85</v>
      </c>
      <c r="N30" s="99"/>
    </row>
    <row r="31" spans="1:14" x14ac:dyDescent="0.35">
      <c r="A31" t="s">
        <v>12</v>
      </c>
      <c r="B31" s="108" t="s">
        <v>36</v>
      </c>
      <c r="D31" s="103">
        <v>41.32</v>
      </c>
      <c r="E31" s="99">
        <v>8.68</v>
      </c>
      <c r="F31" s="99">
        <v>0</v>
      </c>
      <c r="G31" s="109">
        <v>50</v>
      </c>
      <c r="H31" t="s">
        <v>83</v>
      </c>
      <c r="I31" t="s">
        <v>84</v>
      </c>
      <c r="M31" s="99"/>
      <c r="N31" s="99"/>
    </row>
    <row r="32" spans="1:14" x14ac:dyDescent="0.35">
      <c r="A32" t="s">
        <v>12</v>
      </c>
      <c r="B32" s="108" t="s">
        <v>36</v>
      </c>
      <c r="D32" s="103">
        <v>105.45</v>
      </c>
      <c r="E32" s="99">
        <v>4.22</v>
      </c>
      <c r="F32" s="99">
        <v>0</v>
      </c>
      <c r="G32" s="109">
        <v>109.67</v>
      </c>
      <c r="H32" t="s">
        <v>83</v>
      </c>
      <c r="I32" t="s">
        <v>88</v>
      </c>
      <c r="N32" s="99"/>
    </row>
    <row r="33" spans="1:14" x14ac:dyDescent="0.35">
      <c r="A33" t="s">
        <v>13</v>
      </c>
      <c r="B33" s="108" t="s">
        <v>36</v>
      </c>
      <c r="D33" s="103">
        <v>208</v>
      </c>
      <c r="E33" s="99">
        <v>43.68</v>
      </c>
      <c r="F33" s="99">
        <v>0</v>
      </c>
      <c r="G33" s="109">
        <v>251.68</v>
      </c>
      <c r="H33" t="s">
        <v>85</v>
      </c>
      <c r="I33" t="s">
        <v>85</v>
      </c>
      <c r="N33" s="99"/>
    </row>
    <row r="34" spans="1:14" x14ac:dyDescent="0.35">
      <c r="A34" t="s">
        <v>12</v>
      </c>
      <c r="B34" s="108" t="s">
        <v>36</v>
      </c>
      <c r="D34" s="103">
        <v>16.59</v>
      </c>
      <c r="E34" s="99">
        <v>1.66</v>
      </c>
      <c r="F34" s="99">
        <v>0</v>
      </c>
      <c r="G34" s="109">
        <v>18.25</v>
      </c>
      <c r="H34" t="s">
        <v>83</v>
      </c>
      <c r="I34" t="s">
        <v>89</v>
      </c>
      <c r="N34" s="99"/>
    </row>
    <row r="35" spans="1:14" x14ac:dyDescent="0.35">
      <c r="A35" t="s">
        <v>11</v>
      </c>
      <c r="B35" s="108" t="s">
        <v>36</v>
      </c>
      <c r="D35" s="103">
        <v>33.06</v>
      </c>
      <c r="E35" s="99">
        <v>6.94</v>
      </c>
      <c r="F35" s="99">
        <v>0</v>
      </c>
      <c r="G35" s="109">
        <v>40</v>
      </c>
      <c r="H35" t="s">
        <v>83</v>
      </c>
      <c r="I35" t="s">
        <v>84</v>
      </c>
      <c r="N35" s="99"/>
    </row>
    <row r="36" spans="1:14" x14ac:dyDescent="0.35">
      <c r="A36" t="s">
        <v>11</v>
      </c>
      <c r="B36" s="108" t="s">
        <v>36</v>
      </c>
      <c r="D36" s="103">
        <v>3.25</v>
      </c>
      <c r="E36" s="99">
        <v>0</v>
      </c>
      <c r="F36" s="99">
        <v>0</v>
      </c>
      <c r="G36" s="109">
        <v>3.25</v>
      </c>
      <c r="H36" t="s">
        <v>115</v>
      </c>
      <c r="I36" t="s">
        <v>115</v>
      </c>
      <c r="M36" s="99"/>
      <c r="N36" s="99"/>
    </row>
    <row r="37" spans="1:14" x14ac:dyDescent="0.35">
      <c r="A37" t="s">
        <v>11</v>
      </c>
      <c r="B37" s="108" t="s">
        <v>36</v>
      </c>
      <c r="D37" s="103">
        <v>61.38</v>
      </c>
      <c r="E37" s="99">
        <v>12.89</v>
      </c>
      <c r="F37" s="99">
        <v>0</v>
      </c>
      <c r="G37" s="109">
        <v>74.27</v>
      </c>
      <c r="H37" t="s">
        <v>83</v>
      </c>
      <c r="I37" t="s">
        <v>95</v>
      </c>
      <c r="N37" s="99"/>
    </row>
    <row r="38" spans="1:14" x14ac:dyDescent="0.35">
      <c r="A38" t="s">
        <v>12</v>
      </c>
      <c r="B38" s="108" t="s">
        <v>36</v>
      </c>
      <c r="D38" s="103">
        <v>102</v>
      </c>
      <c r="E38" s="99">
        <v>21.42</v>
      </c>
      <c r="F38" s="99">
        <v>0</v>
      </c>
      <c r="G38" s="109">
        <v>123.42</v>
      </c>
      <c r="H38" t="s">
        <v>85</v>
      </c>
      <c r="I38" t="s">
        <v>85</v>
      </c>
      <c r="M38" s="99"/>
      <c r="N38" s="99"/>
    </row>
    <row r="39" spans="1:14" x14ac:dyDescent="0.35">
      <c r="A39" t="s">
        <v>12</v>
      </c>
      <c r="B39" s="108" t="s">
        <v>36</v>
      </c>
      <c r="D39" s="103">
        <v>146.08000000000001</v>
      </c>
      <c r="E39" s="99">
        <v>30.68</v>
      </c>
      <c r="F39" s="99">
        <v>21.91</v>
      </c>
      <c r="G39" s="109">
        <v>154.85</v>
      </c>
      <c r="H39" t="s">
        <v>87</v>
      </c>
      <c r="I39" t="s">
        <v>126</v>
      </c>
      <c r="M39" s="99"/>
      <c r="N39" s="99"/>
    </row>
    <row r="40" spans="1:14" x14ac:dyDescent="0.35">
      <c r="A40" t="s">
        <v>11</v>
      </c>
      <c r="B40" s="108" t="s">
        <v>36</v>
      </c>
      <c r="D40" s="103">
        <v>56.21</v>
      </c>
      <c r="E40" s="99">
        <v>11.8</v>
      </c>
      <c r="F40" s="99">
        <v>0</v>
      </c>
      <c r="G40" s="109">
        <v>68.010000000000005</v>
      </c>
      <c r="H40" t="s">
        <v>83</v>
      </c>
      <c r="I40" t="s">
        <v>84</v>
      </c>
      <c r="N40" s="99"/>
    </row>
    <row r="41" spans="1:14" x14ac:dyDescent="0.35">
      <c r="A41" t="s">
        <v>13</v>
      </c>
      <c r="B41" s="108" t="s">
        <v>36</v>
      </c>
      <c r="D41" s="103">
        <v>59</v>
      </c>
      <c r="E41" s="99">
        <v>12.39</v>
      </c>
      <c r="F41" s="99">
        <v>0</v>
      </c>
      <c r="G41" s="109">
        <v>71.39</v>
      </c>
      <c r="H41" t="s">
        <v>85</v>
      </c>
      <c r="I41" t="s">
        <v>85</v>
      </c>
      <c r="N41" s="99"/>
    </row>
    <row r="42" spans="1:14" x14ac:dyDescent="0.35">
      <c r="A42" t="s">
        <v>11</v>
      </c>
      <c r="B42" s="108" t="s">
        <v>36</v>
      </c>
      <c r="D42" s="103">
        <v>440</v>
      </c>
      <c r="E42" s="99">
        <v>0</v>
      </c>
      <c r="F42" s="99">
        <v>0</v>
      </c>
      <c r="G42" s="109">
        <v>440</v>
      </c>
      <c r="H42" t="s">
        <v>85</v>
      </c>
      <c r="I42" t="s">
        <v>85</v>
      </c>
      <c r="N42" s="99"/>
    </row>
    <row r="43" spans="1:14" x14ac:dyDescent="0.35">
      <c r="A43" t="s">
        <v>12</v>
      </c>
      <c r="B43" s="108" t="s">
        <v>36</v>
      </c>
      <c r="D43" s="103">
        <v>236.36</v>
      </c>
      <c r="E43" s="99">
        <v>23.64</v>
      </c>
      <c r="F43" s="99">
        <v>0</v>
      </c>
      <c r="G43" s="109">
        <v>260</v>
      </c>
      <c r="H43" t="s">
        <v>115</v>
      </c>
      <c r="I43" t="s">
        <v>115</v>
      </c>
      <c r="N43" s="99"/>
    </row>
    <row r="44" spans="1:14" x14ac:dyDescent="0.35">
      <c r="A44" t="s">
        <v>11</v>
      </c>
      <c r="B44" s="108" t="s">
        <v>36</v>
      </c>
      <c r="D44" s="103">
        <v>382.36</v>
      </c>
      <c r="E44" s="99">
        <v>80.3</v>
      </c>
      <c r="F44" s="99">
        <v>0</v>
      </c>
      <c r="G44" s="109">
        <v>462.66</v>
      </c>
      <c r="H44" t="s">
        <v>83</v>
      </c>
      <c r="I44" t="s">
        <v>90</v>
      </c>
    </row>
    <row r="45" spans="1:14" x14ac:dyDescent="0.35">
      <c r="A45" t="s">
        <v>12</v>
      </c>
      <c r="B45" s="108" t="s">
        <v>36</v>
      </c>
      <c r="D45" s="103">
        <v>48.97</v>
      </c>
      <c r="E45" s="99">
        <v>10.28</v>
      </c>
      <c r="F45" s="99">
        <v>0</v>
      </c>
      <c r="G45" s="109">
        <v>59.25</v>
      </c>
      <c r="H45" t="s">
        <v>83</v>
      </c>
      <c r="I45" t="s">
        <v>84</v>
      </c>
      <c r="N45" s="99"/>
    </row>
    <row r="46" spans="1:14" x14ac:dyDescent="0.35">
      <c r="A46" t="s">
        <v>11</v>
      </c>
      <c r="B46" s="108" t="s">
        <v>36</v>
      </c>
      <c r="D46" s="103">
        <v>293.75</v>
      </c>
      <c r="E46" s="99">
        <v>29.38</v>
      </c>
      <c r="F46" s="99">
        <v>0</v>
      </c>
      <c r="G46" s="109">
        <v>323.13</v>
      </c>
      <c r="H46" t="s">
        <v>115</v>
      </c>
      <c r="I46" t="s">
        <v>115</v>
      </c>
      <c r="K46" s="1"/>
      <c r="N46" s="99"/>
    </row>
    <row r="47" spans="1:14" x14ac:dyDescent="0.35">
      <c r="A47" t="s">
        <v>12</v>
      </c>
      <c r="B47" s="108" t="s">
        <v>36</v>
      </c>
      <c r="D47" s="103">
        <v>9.9600000000000009</v>
      </c>
      <c r="E47" s="99">
        <v>0.96</v>
      </c>
      <c r="F47" s="99">
        <v>0</v>
      </c>
      <c r="G47" s="109">
        <v>10.92</v>
      </c>
      <c r="H47" t="s">
        <v>115</v>
      </c>
      <c r="I47" t="s">
        <v>115</v>
      </c>
      <c r="M47" s="99"/>
      <c r="N47" s="99"/>
    </row>
    <row r="48" spans="1:14" x14ac:dyDescent="0.35">
      <c r="A48" t="s">
        <v>11</v>
      </c>
      <c r="B48" s="108" t="s">
        <v>36</v>
      </c>
      <c r="D48" s="103">
        <v>82.45</v>
      </c>
      <c r="E48" s="99">
        <v>17.309999999999999</v>
      </c>
      <c r="F48" s="99">
        <v>0</v>
      </c>
      <c r="G48" s="109">
        <v>99.76</v>
      </c>
      <c r="H48" t="s">
        <v>83</v>
      </c>
      <c r="I48" t="s">
        <v>84</v>
      </c>
      <c r="N48" s="99"/>
    </row>
    <row r="49" spans="1:14" x14ac:dyDescent="0.35">
      <c r="A49" t="s">
        <v>11</v>
      </c>
      <c r="B49" s="108" t="s">
        <v>36</v>
      </c>
      <c r="D49" s="103">
        <v>91.79</v>
      </c>
      <c r="E49" s="99">
        <v>19.28</v>
      </c>
      <c r="F49" s="99">
        <v>0</v>
      </c>
      <c r="G49" s="109">
        <v>111.07</v>
      </c>
      <c r="H49" t="s">
        <v>83</v>
      </c>
      <c r="I49" t="s">
        <v>88</v>
      </c>
      <c r="N49" s="99"/>
    </row>
    <row r="50" spans="1:14" x14ac:dyDescent="0.35">
      <c r="A50" s="101" t="s">
        <v>11</v>
      </c>
      <c r="B50" s="108" t="s">
        <v>36</v>
      </c>
      <c r="D50" s="103">
        <v>82.43</v>
      </c>
      <c r="E50" s="99">
        <v>7.86</v>
      </c>
      <c r="F50" s="99">
        <v>0</v>
      </c>
      <c r="G50" s="109">
        <v>90.29</v>
      </c>
      <c r="H50" t="s">
        <v>127</v>
      </c>
      <c r="I50" t="s">
        <v>92</v>
      </c>
      <c r="N50" s="99"/>
    </row>
    <row r="51" spans="1:14" x14ac:dyDescent="0.35">
      <c r="A51" t="s">
        <v>12</v>
      </c>
      <c r="B51" s="108" t="s">
        <v>36</v>
      </c>
      <c r="D51" s="103">
        <v>4.5</v>
      </c>
      <c r="E51" s="99">
        <v>0.21</v>
      </c>
      <c r="F51" s="99">
        <v>0</v>
      </c>
      <c r="G51" s="109">
        <v>4.71</v>
      </c>
      <c r="H51" t="s">
        <v>115</v>
      </c>
      <c r="I51" t="s">
        <v>115</v>
      </c>
      <c r="M51" s="99"/>
      <c r="N51" s="99"/>
    </row>
    <row r="52" spans="1:14" x14ac:dyDescent="0.35">
      <c r="A52" t="s">
        <v>12</v>
      </c>
      <c r="B52" s="108" t="s">
        <v>36</v>
      </c>
      <c r="D52" s="103">
        <v>23.03</v>
      </c>
      <c r="E52" s="99">
        <v>4.84</v>
      </c>
      <c r="F52" s="99">
        <v>0</v>
      </c>
      <c r="G52" s="109">
        <v>27.87</v>
      </c>
      <c r="H52" t="s">
        <v>83</v>
      </c>
      <c r="I52" t="s">
        <v>90</v>
      </c>
      <c r="N52" s="99"/>
    </row>
    <row r="53" spans="1:14" x14ac:dyDescent="0.35">
      <c r="A53" t="s">
        <v>11</v>
      </c>
      <c r="B53" s="108" t="s">
        <v>36</v>
      </c>
      <c r="D53" s="103">
        <v>38.61</v>
      </c>
      <c r="E53" s="99">
        <v>8.11</v>
      </c>
      <c r="F53" s="99">
        <v>0</v>
      </c>
      <c r="G53" s="109">
        <v>46.72</v>
      </c>
      <c r="H53" t="s">
        <v>115</v>
      </c>
      <c r="I53" t="s">
        <v>115</v>
      </c>
      <c r="N53" s="99"/>
    </row>
    <row r="54" spans="1:14" x14ac:dyDescent="0.35">
      <c r="A54" t="s">
        <v>11</v>
      </c>
      <c r="B54" s="108" t="s">
        <v>36</v>
      </c>
      <c r="D54" s="103">
        <v>187.57</v>
      </c>
      <c r="E54" s="99">
        <v>39.39</v>
      </c>
      <c r="F54" s="99">
        <v>0</v>
      </c>
      <c r="G54" s="109">
        <v>226.96</v>
      </c>
      <c r="H54" t="s">
        <v>127</v>
      </c>
      <c r="I54" t="s">
        <v>93</v>
      </c>
      <c r="M54" s="99"/>
      <c r="N54" s="99"/>
    </row>
    <row r="55" spans="1:14" x14ac:dyDescent="0.35">
      <c r="A55" t="s">
        <v>12</v>
      </c>
      <c r="B55" s="108" t="s">
        <v>36</v>
      </c>
      <c r="D55" s="103">
        <v>169.09</v>
      </c>
      <c r="E55" s="99">
        <v>35.51</v>
      </c>
      <c r="F55" s="99">
        <v>0</v>
      </c>
      <c r="G55" s="109">
        <v>204.6</v>
      </c>
      <c r="H55" t="s">
        <v>83</v>
      </c>
      <c r="I55" t="s">
        <v>88</v>
      </c>
      <c r="N55" s="99"/>
    </row>
    <row r="56" spans="1:14" x14ac:dyDescent="0.35">
      <c r="A56" t="s">
        <v>11</v>
      </c>
      <c r="B56" s="108" t="s">
        <v>36</v>
      </c>
      <c r="D56" s="103">
        <v>33.06</v>
      </c>
      <c r="E56" s="99">
        <v>6.94</v>
      </c>
      <c r="F56" s="99">
        <v>0</v>
      </c>
      <c r="G56" s="109">
        <v>40</v>
      </c>
      <c r="H56" t="s">
        <v>83</v>
      </c>
      <c r="I56" t="s">
        <v>96</v>
      </c>
      <c r="J56" s="1"/>
      <c r="M56" s="99"/>
      <c r="N56" s="99"/>
    </row>
    <row r="57" spans="1:14" x14ac:dyDescent="0.35">
      <c r="A57" t="s">
        <v>13</v>
      </c>
      <c r="B57" s="108" t="s">
        <v>36</v>
      </c>
      <c r="D57" s="103">
        <v>45.42</v>
      </c>
      <c r="E57" s="99">
        <v>0</v>
      </c>
      <c r="F57" s="99">
        <v>0</v>
      </c>
      <c r="G57" s="109">
        <v>45.42</v>
      </c>
      <c r="H57" t="s">
        <v>117</v>
      </c>
      <c r="I57" t="s">
        <v>104</v>
      </c>
      <c r="M57" s="99"/>
      <c r="N57" s="99"/>
    </row>
    <row r="58" spans="1:14" x14ac:dyDescent="0.35">
      <c r="A58" t="s">
        <v>11</v>
      </c>
      <c r="B58" s="108" t="s">
        <v>36</v>
      </c>
      <c r="D58" s="103">
        <v>13.18</v>
      </c>
      <c r="E58" s="99">
        <v>1.32</v>
      </c>
      <c r="F58" s="99">
        <v>0</v>
      </c>
      <c r="G58" s="109">
        <v>14.5</v>
      </c>
      <c r="H58" t="s">
        <v>115</v>
      </c>
      <c r="I58" t="s">
        <v>115</v>
      </c>
      <c r="N58" s="99"/>
    </row>
    <row r="59" spans="1:14" x14ac:dyDescent="0.35">
      <c r="A59" t="s">
        <v>11</v>
      </c>
      <c r="B59" s="108" t="s">
        <v>36</v>
      </c>
      <c r="D59" s="103">
        <v>93.37</v>
      </c>
      <c r="E59" s="99">
        <v>19.61</v>
      </c>
      <c r="F59" s="99">
        <v>0</v>
      </c>
      <c r="G59" s="109">
        <v>112.98</v>
      </c>
      <c r="H59" t="s">
        <v>85</v>
      </c>
      <c r="I59" t="s">
        <v>85</v>
      </c>
      <c r="N59" s="99"/>
    </row>
    <row r="60" spans="1:14" x14ac:dyDescent="0.35">
      <c r="A60" t="s">
        <v>11</v>
      </c>
      <c r="B60" s="108" t="s">
        <v>36</v>
      </c>
      <c r="D60" s="103">
        <v>31.44</v>
      </c>
      <c r="E60" s="99">
        <v>6.6</v>
      </c>
      <c r="F60" s="99">
        <v>0</v>
      </c>
      <c r="G60" s="109">
        <v>38.04</v>
      </c>
      <c r="H60" t="s">
        <v>127</v>
      </c>
      <c r="I60" t="s">
        <v>89</v>
      </c>
      <c r="N60" s="99"/>
    </row>
    <row r="61" spans="1:14" x14ac:dyDescent="0.35">
      <c r="A61" t="s">
        <v>11</v>
      </c>
      <c r="B61" s="108" t="s">
        <v>36</v>
      </c>
      <c r="D61" s="103">
        <v>367.6</v>
      </c>
      <c r="E61" s="99">
        <v>77.2</v>
      </c>
      <c r="F61" s="99">
        <v>0</v>
      </c>
      <c r="G61" s="109">
        <v>444.8</v>
      </c>
      <c r="H61" t="s">
        <v>83</v>
      </c>
      <c r="I61" t="s">
        <v>84</v>
      </c>
      <c r="N61" s="99"/>
    </row>
    <row r="62" spans="1:14" x14ac:dyDescent="0.35">
      <c r="A62" t="s">
        <v>11</v>
      </c>
      <c r="B62" s="108" t="s">
        <v>36</v>
      </c>
      <c r="D62" s="103">
        <v>26</v>
      </c>
      <c r="E62" s="99">
        <v>2.6</v>
      </c>
      <c r="F62" s="99">
        <v>0</v>
      </c>
      <c r="G62" s="109">
        <v>28.6</v>
      </c>
      <c r="H62" t="s">
        <v>115</v>
      </c>
      <c r="I62" t="s">
        <v>115</v>
      </c>
      <c r="N62" s="99"/>
    </row>
    <row r="63" spans="1:14" x14ac:dyDescent="0.35">
      <c r="A63" t="s">
        <v>11</v>
      </c>
      <c r="B63" s="108" t="s">
        <v>36</v>
      </c>
      <c r="D63" s="103">
        <v>44.55</v>
      </c>
      <c r="E63" s="99">
        <v>4.46</v>
      </c>
      <c r="F63" s="99">
        <v>0</v>
      </c>
      <c r="G63" s="109">
        <v>49.01</v>
      </c>
      <c r="H63" t="s">
        <v>115</v>
      </c>
      <c r="I63" t="s">
        <v>115</v>
      </c>
      <c r="M63" s="99"/>
      <c r="N63" s="99"/>
    </row>
    <row r="64" spans="1:14" x14ac:dyDescent="0.35">
      <c r="A64" t="s">
        <v>12</v>
      </c>
      <c r="B64" s="108" t="s">
        <v>36</v>
      </c>
      <c r="D64" s="103">
        <v>39.6</v>
      </c>
      <c r="E64" s="99">
        <v>8.32</v>
      </c>
      <c r="F64" s="99">
        <v>0</v>
      </c>
      <c r="G64" s="109">
        <v>47.92</v>
      </c>
      <c r="H64" t="s">
        <v>83</v>
      </c>
      <c r="I64" t="s">
        <v>84</v>
      </c>
      <c r="N64" s="99"/>
    </row>
    <row r="65" spans="1:14" x14ac:dyDescent="0.35">
      <c r="A65" t="s">
        <v>11</v>
      </c>
      <c r="B65" s="108" t="s">
        <v>36</v>
      </c>
      <c r="D65" s="103">
        <v>5</v>
      </c>
      <c r="E65" s="99">
        <v>1.05</v>
      </c>
      <c r="F65" s="99">
        <v>0</v>
      </c>
      <c r="G65" s="109">
        <v>6.05</v>
      </c>
      <c r="H65" t="s">
        <v>115</v>
      </c>
      <c r="I65" t="s">
        <v>115</v>
      </c>
      <c r="N65" s="99"/>
    </row>
    <row r="66" spans="1:14" x14ac:dyDescent="0.35">
      <c r="A66" t="s">
        <v>11</v>
      </c>
      <c r="B66" s="108" t="s">
        <v>36</v>
      </c>
      <c r="D66" s="103">
        <v>15</v>
      </c>
      <c r="E66" s="99">
        <v>1.5</v>
      </c>
      <c r="F66" s="99">
        <v>0</v>
      </c>
      <c r="G66" s="109">
        <v>16.5</v>
      </c>
      <c r="H66" t="s">
        <v>85</v>
      </c>
      <c r="I66" t="s">
        <v>85</v>
      </c>
      <c r="N66" s="99"/>
    </row>
    <row r="67" spans="1:14" x14ac:dyDescent="0.35">
      <c r="A67" t="s">
        <v>11</v>
      </c>
      <c r="B67" s="108" t="s">
        <v>36</v>
      </c>
      <c r="D67" s="103">
        <v>7.07</v>
      </c>
      <c r="E67" s="99">
        <v>1.48</v>
      </c>
      <c r="F67" s="99">
        <v>0</v>
      </c>
      <c r="G67" s="109">
        <v>8.5500000000000007</v>
      </c>
      <c r="H67" t="s">
        <v>115</v>
      </c>
      <c r="I67" t="s">
        <v>115</v>
      </c>
      <c r="N67" s="99"/>
    </row>
    <row r="68" spans="1:14" x14ac:dyDescent="0.35">
      <c r="A68" t="s">
        <v>13</v>
      </c>
      <c r="B68" s="108" t="s">
        <v>36</v>
      </c>
      <c r="D68" s="103">
        <v>140.51</v>
      </c>
      <c r="E68" s="99">
        <v>29.51</v>
      </c>
      <c r="F68" s="99">
        <v>0</v>
      </c>
      <c r="G68" s="109">
        <v>170.02</v>
      </c>
      <c r="H68" t="s">
        <v>115</v>
      </c>
      <c r="I68" t="s">
        <v>115</v>
      </c>
      <c r="M68" s="99"/>
      <c r="N68" s="99"/>
    </row>
    <row r="69" spans="1:14" x14ac:dyDescent="0.35">
      <c r="A69" t="s">
        <v>13</v>
      </c>
      <c r="B69" s="108" t="s">
        <v>36</v>
      </c>
      <c r="D69" s="103">
        <v>106.89</v>
      </c>
      <c r="E69" s="99">
        <v>0</v>
      </c>
      <c r="F69" s="99">
        <v>0</v>
      </c>
      <c r="G69" s="109">
        <v>106.89</v>
      </c>
      <c r="H69" t="s">
        <v>117</v>
      </c>
      <c r="I69" t="s">
        <v>128</v>
      </c>
      <c r="M69" s="99"/>
      <c r="N69" s="99"/>
    </row>
    <row r="70" spans="1:14" x14ac:dyDescent="0.35">
      <c r="A70" t="s">
        <v>13</v>
      </c>
      <c r="B70" s="108" t="s">
        <v>36</v>
      </c>
      <c r="D70" s="103">
        <v>65.81</v>
      </c>
      <c r="E70" s="99">
        <v>0</v>
      </c>
      <c r="F70" s="99">
        <v>0</v>
      </c>
      <c r="G70" s="109">
        <v>65.81</v>
      </c>
      <c r="H70" t="s">
        <v>117</v>
      </c>
      <c r="I70" t="s">
        <v>129</v>
      </c>
      <c r="N70" s="99"/>
    </row>
    <row r="71" spans="1:14" x14ac:dyDescent="0.35">
      <c r="A71" t="s">
        <v>12</v>
      </c>
      <c r="B71" s="108" t="s">
        <v>37</v>
      </c>
      <c r="D71" s="103">
        <v>38.1</v>
      </c>
      <c r="E71" s="99">
        <v>8</v>
      </c>
      <c r="F71" s="99">
        <v>0</v>
      </c>
      <c r="G71" s="109">
        <v>46.1</v>
      </c>
      <c r="H71" t="s">
        <v>83</v>
      </c>
      <c r="I71" t="s">
        <v>96</v>
      </c>
      <c r="N71" s="99"/>
    </row>
    <row r="72" spans="1:14" x14ac:dyDescent="0.35">
      <c r="A72" t="s">
        <v>13</v>
      </c>
      <c r="B72" s="108" t="s">
        <v>37</v>
      </c>
      <c r="D72" s="103">
        <v>78.959999999999994</v>
      </c>
      <c r="E72" s="99">
        <v>16.579999999999998</v>
      </c>
      <c r="F72" s="99">
        <v>0</v>
      </c>
      <c r="G72" s="109">
        <v>95.54</v>
      </c>
      <c r="H72" t="s">
        <v>83</v>
      </c>
      <c r="I72" t="s">
        <v>96</v>
      </c>
      <c r="N72" s="99"/>
    </row>
    <row r="73" spans="1:14" x14ac:dyDescent="0.35">
      <c r="A73" t="s">
        <v>11</v>
      </c>
      <c r="B73" s="108" t="s">
        <v>37</v>
      </c>
      <c r="D73" s="103">
        <v>12.29</v>
      </c>
      <c r="E73" s="99">
        <v>2.58</v>
      </c>
      <c r="F73" s="99">
        <v>0</v>
      </c>
      <c r="G73" s="109">
        <v>14.87</v>
      </c>
      <c r="H73" t="s">
        <v>85</v>
      </c>
      <c r="I73" t="s">
        <v>85</v>
      </c>
      <c r="M73" s="99"/>
      <c r="N73" s="99"/>
    </row>
    <row r="74" spans="1:14" x14ac:dyDescent="0.35">
      <c r="A74" t="s">
        <v>13</v>
      </c>
      <c r="B74" s="108" t="s">
        <v>37</v>
      </c>
      <c r="D74" s="103">
        <v>54.6</v>
      </c>
      <c r="E74" s="99">
        <v>11.47</v>
      </c>
      <c r="F74" s="99">
        <v>0</v>
      </c>
      <c r="G74" s="109">
        <v>66.069999999999993</v>
      </c>
      <c r="H74" t="s">
        <v>85</v>
      </c>
      <c r="I74" t="s">
        <v>85</v>
      </c>
      <c r="M74" s="99"/>
      <c r="N74" s="99"/>
    </row>
    <row r="75" spans="1:14" x14ac:dyDescent="0.35">
      <c r="A75" t="s">
        <v>11</v>
      </c>
      <c r="B75" s="108" t="s">
        <v>37</v>
      </c>
      <c r="D75" s="103">
        <v>54.69</v>
      </c>
      <c r="E75" s="99">
        <v>11.48</v>
      </c>
      <c r="F75" s="99">
        <v>0</v>
      </c>
      <c r="G75" s="109">
        <v>66.17</v>
      </c>
      <c r="H75" t="s">
        <v>83</v>
      </c>
      <c r="I75" t="s">
        <v>84</v>
      </c>
      <c r="M75" s="99"/>
      <c r="N75" s="99"/>
    </row>
    <row r="76" spans="1:14" x14ac:dyDescent="0.35">
      <c r="A76" t="s">
        <v>13</v>
      </c>
      <c r="B76" s="108" t="s">
        <v>37</v>
      </c>
      <c r="D76" s="103">
        <v>39.32</v>
      </c>
      <c r="E76" s="99">
        <v>8.26</v>
      </c>
      <c r="F76" s="99">
        <v>0</v>
      </c>
      <c r="G76" s="109">
        <v>47.58</v>
      </c>
      <c r="H76" t="s">
        <v>83</v>
      </c>
      <c r="I76" t="s">
        <v>96</v>
      </c>
      <c r="N76" s="99"/>
    </row>
    <row r="77" spans="1:14" x14ac:dyDescent="0.35">
      <c r="A77" t="s">
        <v>11</v>
      </c>
      <c r="B77" s="108" t="s">
        <v>37</v>
      </c>
      <c r="D77" s="103">
        <v>33.299999999999997</v>
      </c>
      <c r="E77" s="99">
        <v>6.99</v>
      </c>
      <c r="F77" s="99">
        <v>0</v>
      </c>
      <c r="G77" s="109">
        <v>40.29</v>
      </c>
      <c r="H77" t="s">
        <v>83</v>
      </c>
      <c r="I77" t="s">
        <v>96</v>
      </c>
      <c r="N77" s="99"/>
    </row>
    <row r="78" spans="1:14" x14ac:dyDescent="0.35">
      <c r="A78" t="s">
        <v>11</v>
      </c>
      <c r="B78" s="108" t="s">
        <v>37</v>
      </c>
      <c r="D78" s="103">
        <v>57</v>
      </c>
      <c r="E78" s="99">
        <v>11.97</v>
      </c>
      <c r="F78" s="99">
        <v>0</v>
      </c>
      <c r="G78" s="109">
        <v>68.97</v>
      </c>
      <c r="H78" t="s">
        <v>85</v>
      </c>
      <c r="I78" t="s">
        <v>85</v>
      </c>
      <c r="N78" s="99"/>
    </row>
    <row r="79" spans="1:14" x14ac:dyDescent="0.35">
      <c r="A79" t="s">
        <v>13</v>
      </c>
      <c r="B79" s="108" t="s">
        <v>37</v>
      </c>
      <c r="D79" s="103">
        <v>48</v>
      </c>
      <c r="E79" s="99">
        <v>10.08</v>
      </c>
      <c r="F79" s="99">
        <v>0</v>
      </c>
      <c r="G79" s="109">
        <v>58.08</v>
      </c>
      <c r="H79" t="s">
        <v>85</v>
      </c>
      <c r="I79" t="s">
        <v>85</v>
      </c>
      <c r="N79" s="99"/>
    </row>
    <row r="80" spans="1:14" x14ac:dyDescent="0.35">
      <c r="A80" t="s">
        <v>114</v>
      </c>
      <c r="B80" s="108" t="s">
        <v>37</v>
      </c>
      <c r="D80" s="103">
        <v>410.41</v>
      </c>
      <c r="E80" s="99">
        <v>84</v>
      </c>
      <c r="F80" s="99">
        <v>76</v>
      </c>
      <c r="G80" s="109">
        <v>418.41</v>
      </c>
      <c r="H80" t="s">
        <v>125</v>
      </c>
      <c r="I80" t="s">
        <v>105</v>
      </c>
      <c r="M80" s="99"/>
      <c r="N80" s="99"/>
    </row>
    <row r="81" spans="1:14" x14ac:dyDescent="0.35">
      <c r="A81" t="s">
        <v>11</v>
      </c>
      <c r="B81" s="108" t="s">
        <v>37</v>
      </c>
      <c r="D81" s="103">
        <v>3.5</v>
      </c>
      <c r="E81" s="99">
        <v>0</v>
      </c>
      <c r="F81" s="99">
        <v>0</v>
      </c>
      <c r="G81" s="109">
        <v>3.5</v>
      </c>
      <c r="H81" t="s">
        <v>115</v>
      </c>
      <c r="I81" t="s">
        <v>115</v>
      </c>
      <c r="M81" s="99"/>
      <c r="N81" s="99"/>
    </row>
    <row r="82" spans="1:14" x14ac:dyDescent="0.35">
      <c r="A82" t="s">
        <v>11</v>
      </c>
      <c r="B82" s="108" t="s">
        <v>37</v>
      </c>
      <c r="D82" s="103">
        <v>6</v>
      </c>
      <c r="E82" s="99">
        <v>0</v>
      </c>
      <c r="F82" s="99">
        <v>0</v>
      </c>
      <c r="G82" s="109">
        <v>6</v>
      </c>
      <c r="H82" t="s">
        <v>115</v>
      </c>
      <c r="I82" t="s">
        <v>115</v>
      </c>
      <c r="N82" s="99"/>
    </row>
    <row r="83" spans="1:14" x14ac:dyDescent="0.35">
      <c r="A83" t="s">
        <v>12</v>
      </c>
      <c r="B83" s="108" t="s">
        <v>37</v>
      </c>
      <c r="D83" s="103">
        <v>116.84</v>
      </c>
      <c r="E83" s="99">
        <v>24.54</v>
      </c>
      <c r="F83" s="99">
        <v>0</v>
      </c>
      <c r="G83" s="109">
        <v>141.38</v>
      </c>
      <c r="H83" t="s">
        <v>83</v>
      </c>
      <c r="I83" t="s">
        <v>90</v>
      </c>
      <c r="J83" s="1"/>
      <c r="N83" s="99"/>
    </row>
    <row r="84" spans="1:14" x14ac:dyDescent="0.35">
      <c r="A84" t="s">
        <v>11</v>
      </c>
      <c r="B84" s="108" t="s">
        <v>37</v>
      </c>
      <c r="D84" s="103">
        <v>68.510000000000005</v>
      </c>
      <c r="E84" s="99">
        <v>2.74</v>
      </c>
      <c r="F84" s="99">
        <v>0</v>
      </c>
      <c r="G84" s="109">
        <v>71.25</v>
      </c>
      <c r="H84" t="s">
        <v>83</v>
      </c>
      <c r="I84" t="s">
        <v>88</v>
      </c>
      <c r="N84" s="99"/>
    </row>
    <row r="85" spans="1:14" x14ac:dyDescent="0.35">
      <c r="A85" t="s">
        <v>11</v>
      </c>
      <c r="B85" s="108" t="s">
        <v>37</v>
      </c>
      <c r="D85" s="103">
        <v>108.07</v>
      </c>
      <c r="E85" s="99">
        <v>22.69</v>
      </c>
      <c r="F85" s="99">
        <v>0</v>
      </c>
      <c r="G85" s="109">
        <v>130.76</v>
      </c>
      <c r="H85" t="s">
        <v>85</v>
      </c>
      <c r="I85" t="s">
        <v>85</v>
      </c>
      <c r="N85" s="99"/>
    </row>
    <row r="86" spans="1:14" x14ac:dyDescent="0.35">
      <c r="A86" t="s">
        <v>13</v>
      </c>
      <c r="B86" s="108" t="s">
        <v>37</v>
      </c>
      <c r="D86" s="103">
        <v>513.33000000000004</v>
      </c>
      <c r="E86" s="99">
        <v>107.8</v>
      </c>
      <c r="F86" s="99">
        <v>0</v>
      </c>
      <c r="G86" s="109">
        <v>621.13</v>
      </c>
      <c r="H86" t="s">
        <v>94</v>
      </c>
      <c r="I86" t="s">
        <v>94</v>
      </c>
      <c r="N86" s="99"/>
    </row>
    <row r="87" spans="1:14" x14ac:dyDescent="0.35">
      <c r="A87" t="s">
        <v>12</v>
      </c>
      <c r="B87" s="108" t="s">
        <v>37</v>
      </c>
      <c r="D87" s="103">
        <v>30.41</v>
      </c>
      <c r="E87" s="99">
        <v>6.39</v>
      </c>
      <c r="F87" s="99">
        <v>0</v>
      </c>
      <c r="G87" s="109">
        <v>36.799999999999997</v>
      </c>
      <c r="H87" t="s">
        <v>83</v>
      </c>
      <c r="I87" t="s">
        <v>88</v>
      </c>
      <c r="N87" s="99"/>
    </row>
    <row r="88" spans="1:14" x14ac:dyDescent="0.35">
      <c r="A88" t="s">
        <v>13</v>
      </c>
      <c r="B88" s="108" t="s">
        <v>37</v>
      </c>
      <c r="D88" s="103">
        <v>447.12</v>
      </c>
      <c r="E88" s="99">
        <v>93.9</v>
      </c>
      <c r="F88" s="99">
        <v>0</v>
      </c>
      <c r="G88" s="109">
        <v>541.02</v>
      </c>
      <c r="H88" t="s">
        <v>83</v>
      </c>
      <c r="I88" t="s">
        <v>96</v>
      </c>
      <c r="M88" s="99"/>
      <c r="N88" s="99"/>
    </row>
    <row r="89" spans="1:14" x14ac:dyDescent="0.35">
      <c r="A89" s="110" t="s">
        <v>12</v>
      </c>
      <c r="B89" s="108" t="s">
        <v>37</v>
      </c>
      <c r="D89" s="103">
        <v>41.32</v>
      </c>
      <c r="E89" s="99">
        <v>8.68</v>
      </c>
      <c r="F89" s="99">
        <v>0</v>
      </c>
      <c r="G89" s="109">
        <v>50</v>
      </c>
      <c r="H89" t="s">
        <v>83</v>
      </c>
      <c r="I89" t="s">
        <v>84</v>
      </c>
      <c r="N89" s="99"/>
    </row>
    <row r="90" spans="1:14" x14ac:dyDescent="0.35">
      <c r="A90" t="s">
        <v>13</v>
      </c>
      <c r="B90" s="108" t="s">
        <v>37</v>
      </c>
      <c r="D90" s="103">
        <v>32.79</v>
      </c>
      <c r="E90" s="99">
        <v>1.31</v>
      </c>
      <c r="F90" s="99">
        <v>0</v>
      </c>
      <c r="G90" s="109">
        <v>34.1</v>
      </c>
      <c r="H90" t="s">
        <v>83</v>
      </c>
      <c r="I90" t="s">
        <v>88</v>
      </c>
      <c r="N90" s="99"/>
    </row>
    <row r="91" spans="1:14" x14ac:dyDescent="0.35">
      <c r="A91" t="s">
        <v>11</v>
      </c>
      <c r="B91" s="108" t="s">
        <v>37</v>
      </c>
      <c r="D91" s="103">
        <v>2557.38</v>
      </c>
      <c r="E91" s="99">
        <v>537.04999999999995</v>
      </c>
      <c r="F91" s="99">
        <v>383.61</v>
      </c>
      <c r="G91" s="109">
        <v>2710.82</v>
      </c>
      <c r="H91" t="s">
        <v>87</v>
      </c>
      <c r="I91" t="s">
        <v>126</v>
      </c>
      <c r="N91" s="99"/>
    </row>
    <row r="92" spans="1:14" x14ac:dyDescent="0.35">
      <c r="A92" t="s">
        <v>12</v>
      </c>
      <c r="B92" s="108" t="s">
        <v>37</v>
      </c>
      <c r="D92" s="103">
        <v>5</v>
      </c>
      <c r="E92" s="99">
        <v>0.21</v>
      </c>
      <c r="F92" s="99">
        <v>0</v>
      </c>
      <c r="G92" s="109">
        <v>5.21</v>
      </c>
      <c r="H92" t="s">
        <v>115</v>
      </c>
      <c r="I92" t="s">
        <v>115</v>
      </c>
      <c r="N92" s="99"/>
    </row>
    <row r="93" spans="1:14" x14ac:dyDescent="0.35">
      <c r="A93" t="s">
        <v>12</v>
      </c>
      <c r="B93" s="108" t="s">
        <v>37</v>
      </c>
      <c r="D93" s="103">
        <v>9.83</v>
      </c>
      <c r="E93" s="99">
        <v>2.06</v>
      </c>
      <c r="F93" s="99">
        <v>0</v>
      </c>
      <c r="G93" s="109">
        <v>11.89</v>
      </c>
      <c r="H93" t="s">
        <v>83</v>
      </c>
      <c r="I93" t="s">
        <v>84</v>
      </c>
      <c r="M93" s="99"/>
      <c r="N93" s="99"/>
    </row>
    <row r="94" spans="1:14" x14ac:dyDescent="0.35">
      <c r="A94" t="s">
        <v>11</v>
      </c>
      <c r="B94" s="108" t="s">
        <v>37</v>
      </c>
      <c r="D94" s="103">
        <v>213</v>
      </c>
      <c r="E94" s="99">
        <v>44.73</v>
      </c>
      <c r="F94" s="99">
        <v>0</v>
      </c>
      <c r="G94" s="109">
        <v>257.73</v>
      </c>
      <c r="H94" t="s">
        <v>85</v>
      </c>
      <c r="I94" t="s">
        <v>85</v>
      </c>
      <c r="N94" s="99"/>
    </row>
    <row r="95" spans="1:14" x14ac:dyDescent="0.35">
      <c r="A95" t="s">
        <v>11</v>
      </c>
      <c r="B95" s="108" t="s">
        <v>37</v>
      </c>
      <c r="D95" s="103">
        <v>63.02</v>
      </c>
      <c r="E95" s="99">
        <v>13.23</v>
      </c>
      <c r="F95" s="99">
        <v>0</v>
      </c>
      <c r="G95" s="109">
        <v>76.25</v>
      </c>
      <c r="H95" t="s">
        <v>83</v>
      </c>
      <c r="I95" t="s">
        <v>84</v>
      </c>
      <c r="N95" s="99"/>
    </row>
    <row r="96" spans="1:14" x14ac:dyDescent="0.35">
      <c r="A96" t="s">
        <v>12</v>
      </c>
      <c r="B96" s="108" t="s">
        <v>37</v>
      </c>
      <c r="D96" s="103">
        <v>14.38</v>
      </c>
      <c r="E96" s="99">
        <v>3.02</v>
      </c>
      <c r="F96" s="99">
        <v>0</v>
      </c>
      <c r="G96" s="109">
        <v>17.399999999999999</v>
      </c>
      <c r="H96" t="s">
        <v>83</v>
      </c>
      <c r="I96" t="s">
        <v>96</v>
      </c>
      <c r="N96" s="99"/>
    </row>
    <row r="97" spans="1:15" x14ac:dyDescent="0.35">
      <c r="A97" t="s">
        <v>12</v>
      </c>
      <c r="B97" s="108" t="s">
        <v>37</v>
      </c>
      <c r="D97" s="103">
        <v>14.37</v>
      </c>
      <c r="E97" s="99">
        <v>3.02</v>
      </c>
      <c r="F97" s="99">
        <v>0</v>
      </c>
      <c r="G97" s="109">
        <v>17.39</v>
      </c>
      <c r="H97" t="s">
        <v>83</v>
      </c>
      <c r="I97" t="s">
        <v>96</v>
      </c>
      <c r="M97" s="99"/>
      <c r="N97" s="99"/>
    </row>
    <row r="98" spans="1:15" x14ac:dyDescent="0.35">
      <c r="A98" t="s">
        <v>12</v>
      </c>
      <c r="B98" s="108" t="s">
        <v>37</v>
      </c>
      <c r="D98" s="103">
        <v>7.31</v>
      </c>
      <c r="E98" s="99">
        <v>1.54</v>
      </c>
      <c r="F98" s="99">
        <v>0</v>
      </c>
      <c r="G98" s="109">
        <v>8.85</v>
      </c>
      <c r="H98" t="s">
        <v>83</v>
      </c>
      <c r="I98" t="s">
        <v>96</v>
      </c>
      <c r="M98" s="99"/>
      <c r="N98" s="99"/>
    </row>
    <row r="99" spans="1:15" x14ac:dyDescent="0.35">
      <c r="A99" t="s">
        <v>13</v>
      </c>
      <c r="B99" s="108" t="s">
        <v>37</v>
      </c>
      <c r="D99" s="103">
        <v>59</v>
      </c>
      <c r="E99" s="99">
        <v>12.39</v>
      </c>
      <c r="F99" s="99">
        <v>0</v>
      </c>
      <c r="G99" s="109">
        <v>71.39</v>
      </c>
      <c r="H99" t="s">
        <v>85</v>
      </c>
      <c r="I99" t="s">
        <v>85</v>
      </c>
      <c r="N99" s="99"/>
    </row>
    <row r="100" spans="1:15" x14ac:dyDescent="0.35">
      <c r="A100" t="s">
        <v>12</v>
      </c>
      <c r="B100" s="108" t="s">
        <v>37</v>
      </c>
      <c r="D100" s="103">
        <v>41.83</v>
      </c>
      <c r="E100" s="99">
        <v>1.67</v>
      </c>
      <c r="F100" s="99">
        <v>0</v>
      </c>
      <c r="G100" s="109">
        <v>43.5</v>
      </c>
      <c r="H100" t="s">
        <v>83</v>
      </c>
      <c r="I100" t="s">
        <v>88</v>
      </c>
      <c r="N100" s="99"/>
    </row>
    <row r="101" spans="1:15" x14ac:dyDescent="0.35">
      <c r="A101" t="s">
        <v>11</v>
      </c>
      <c r="B101" s="108" t="s">
        <v>37</v>
      </c>
      <c r="D101" s="103">
        <v>15.29</v>
      </c>
      <c r="E101" s="99">
        <v>3.21</v>
      </c>
      <c r="F101" s="99">
        <v>0</v>
      </c>
      <c r="G101" s="109">
        <v>18.5</v>
      </c>
      <c r="H101" t="s">
        <v>83</v>
      </c>
      <c r="I101" t="s">
        <v>96</v>
      </c>
      <c r="N101" s="99"/>
    </row>
    <row r="102" spans="1:15" x14ac:dyDescent="0.35">
      <c r="A102" t="s">
        <v>12</v>
      </c>
      <c r="B102" s="108" t="s">
        <v>37</v>
      </c>
      <c r="D102" s="103">
        <v>5.0999999999999996</v>
      </c>
      <c r="E102" s="99">
        <v>0.32</v>
      </c>
      <c r="F102" s="99">
        <v>0</v>
      </c>
      <c r="G102" s="109">
        <v>5.42</v>
      </c>
      <c r="H102" t="s">
        <v>115</v>
      </c>
      <c r="I102" t="s">
        <v>115</v>
      </c>
      <c r="M102" s="99"/>
      <c r="N102" s="99"/>
    </row>
    <row r="103" spans="1:15" x14ac:dyDescent="0.35">
      <c r="A103" t="s">
        <v>11</v>
      </c>
      <c r="B103" s="108" t="s">
        <v>37</v>
      </c>
      <c r="D103" s="103">
        <v>73.47</v>
      </c>
      <c r="E103" s="99">
        <v>6.8</v>
      </c>
      <c r="F103" s="99">
        <v>0</v>
      </c>
      <c r="G103" s="109">
        <v>80.27</v>
      </c>
      <c r="H103" t="s">
        <v>127</v>
      </c>
      <c r="I103" t="s">
        <v>92</v>
      </c>
      <c r="N103" s="99"/>
    </row>
    <row r="104" spans="1:15" x14ac:dyDescent="0.35">
      <c r="A104" t="s">
        <v>11</v>
      </c>
      <c r="B104" s="108" t="s">
        <v>37</v>
      </c>
      <c r="D104" s="103">
        <v>349.85</v>
      </c>
      <c r="E104" s="99">
        <v>73.47</v>
      </c>
      <c r="F104" s="99">
        <v>0</v>
      </c>
      <c r="G104" s="109">
        <v>423.32</v>
      </c>
      <c r="H104" t="s">
        <v>94</v>
      </c>
      <c r="I104" t="s">
        <v>94</v>
      </c>
      <c r="M104" s="99"/>
      <c r="N104" s="99"/>
    </row>
    <row r="105" spans="1:15" x14ac:dyDescent="0.35">
      <c r="A105" t="s">
        <v>12</v>
      </c>
      <c r="B105" s="108" t="s">
        <v>37</v>
      </c>
      <c r="D105" s="103">
        <v>22.4</v>
      </c>
      <c r="E105" s="99">
        <v>4.7</v>
      </c>
      <c r="F105" s="99">
        <v>0</v>
      </c>
      <c r="G105" s="109">
        <v>27.1</v>
      </c>
      <c r="H105" t="s">
        <v>83</v>
      </c>
      <c r="I105" t="s">
        <v>90</v>
      </c>
      <c r="N105" s="99"/>
    </row>
    <row r="106" spans="1:15" x14ac:dyDescent="0.35">
      <c r="A106" t="s">
        <v>11</v>
      </c>
      <c r="B106" s="108" t="s">
        <v>37</v>
      </c>
      <c r="D106" s="103">
        <v>4.95</v>
      </c>
      <c r="E106" s="99">
        <v>0</v>
      </c>
      <c r="F106" s="99">
        <v>0</v>
      </c>
      <c r="G106" s="109">
        <v>4.95</v>
      </c>
      <c r="H106" t="s">
        <v>115</v>
      </c>
      <c r="I106" t="s">
        <v>115</v>
      </c>
      <c r="N106" s="99"/>
    </row>
    <row r="107" spans="1:15" x14ac:dyDescent="0.35">
      <c r="A107" t="s">
        <v>11</v>
      </c>
      <c r="B107" s="108" t="s">
        <v>37</v>
      </c>
      <c r="D107" s="103">
        <v>18.04</v>
      </c>
      <c r="E107" s="99">
        <v>3.79</v>
      </c>
      <c r="F107" s="99">
        <v>2.71</v>
      </c>
      <c r="G107" s="109">
        <v>19.12</v>
      </c>
      <c r="H107" t="s">
        <v>115</v>
      </c>
      <c r="I107" t="s">
        <v>115</v>
      </c>
      <c r="M107" s="99"/>
      <c r="N107" s="99"/>
    </row>
    <row r="108" spans="1:15" x14ac:dyDescent="0.35">
      <c r="A108" t="s">
        <v>11</v>
      </c>
      <c r="B108" s="108" t="s">
        <v>37</v>
      </c>
      <c r="D108" s="103">
        <v>19.649999999999999</v>
      </c>
      <c r="E108" s="99">
        <v>4.13</v>
      </c>
      <c r="F108" s="99">
        <v>0</v>
      </c>
      <c r="G108" s="109">
        <v>23.78</v>
      </c>
      <c r="H108" t="s">
        <v>127</v>
      </c>
      <c r="I108" t="s">
        <v>89</v>
      </c>
      <c r="N108" s="99"/>
      <c r="O108" t="s">
        <v>102</v>
      </c>
    </row>
    <row r="109" spans="1:15" x14ac:dyDescent="0.35">
      <c r="A109" t="s">
        <v>13</v>
      </c>
      <c r="B109" s="108" t="s">
        <v>37</v>
      </c>
      <c r="D109" s="103">
        <v>118.31</v>
      </c>
      <c r="E109" s="99">
        <v>24.85</v>
      </c>
      <c r="F109" s="99">
        <v>0</v>
      </c>
      <c r="G109" s="109">
        <v>143.16</v>
      </c>
      <c r="H109" t="s">
        <v>115</v>
      </c>
      <c r="I109" t="s">
        <v>115</v>
      </c>
      <c r="K109" s="1"/>
      <c r="N109" s="99"/>
    </row>
    <row r="110" spans="1:15" x14ac:dyDescent="0.35">
      <c r="A110" t="s">
        <v>11</v>
      </c>
      <c r="B110" s="108" t="s">
        <v>37</v>
      </c>
      <c r="D110" s="103">
        <v>76.209999999999994</v>
      </c>
      <c r="E110" s="99">
        <v>16</v>
      </c>
      <c r="F110" s="99">
        <v>0</v>
      </c>
      <c r="G110" s="109">
        <v>92.21</v>
      </c>
      <c r="H110" t="s">
        <v>85</v>
      </c>
      <c r="I110" t="s">
        <v>85</v>
      </c>
      <c r="M110" s="99"/>
      <c r="N110" s="99"/>
    </row>
    <row r="111" spans="1:15" x14ac:dyDescent="0.35">
      <c r="A111" t="s">
        <v>13</v>
      </c>
      <c r="B111" s="108" t="s">
        <v>37</v>
      </c>
      <c r="D111" s="103">
        <v>27.5</v>
      </c>
      <c r="E111" s="99">
        <v>5.78</v>
      </c>
      <c r="F111" s="99">
        <v>0</v>
      </c>
      <c r="G111" s="109">
        <v>33.28</v>
      </c>
      <c r="H111" t="s">
        <v>115</v>
      </c>
      <c r="I111" t="s">
        <v>115</v>
      </c>
      <c r="N111" s="99"/>
    </row>
    <row r="112" spans="1:15" x14ac:dyDescent="0.35">
      <c r="A112" t="s">
        <v>12</v>
      </c>
      <c r="B112" s="108" t="s">
        <v>37</v>
      </c>
      <c r="D112" s="103">
        <v>39.69</v>
      </c>
      <c r="E112" s="99">
        <v>8.33</v>
      </c>
      <c r="F112" s="99">
        <v>0</v>
      </c>
      <c r="G112" s="109">
        <v>48.02</v>
      </c>
      <c r="H112" t="s">
        <v>83</v>
      </c>
      <c r="I112" t="s">
        <v>84</v>
      </c>
      <c r="N112" s="99"/>
    </row>
    <row r="113" spans="1:14" x14ac:dyDescent="0.35">
      <c r="A113" t="s">
        <v>11</v>
      </c>
      <c r="B113" s="108" t="s">
        <v>37</v>
      </c>
      <c r="D113" s="103">
        <v>187.57</v>
      </c>
      <c r="E113" s="99">
        <v>39.39</v>
      </c>
      <c r="F113" s="99">
        <v>0</v>
      </c>
      <c r="G113" s="109">
        <v>226.96</v>
      </c>
      <c r="H113" t="s">
        <v>127</v>
      </c>
      <c r="I113" t="s">
        <v>93</v>
      </c>
      <c r="N113" s="99"/>
    </row>
    <row r="114" spans="1:14" x14ac:dyDescent="0.35">
      <c r="A114" t="s">
        <v>11</v>
      </c>
      <c r="B114" s="108" t="s">
        <v>37</v>
      </c>
      <c r="D114" s="103">
        <v>48.81</v>
      </c>
      <c r="E114" s="99">
        <v>10.25</v>
      </c>
      <c r="F114" s="99">
        <v>0</v>
      </c>
      <c r="G114" s="109">
        <v>59.06</v>
      </c>
      <c r="H114" t="s">
        <v>83</v>
      </c>
      <c r="I114" t="s">
        <v>84</v>
      </c>
      <c r="M114" s="99"/>
      <c r="N114" s="99"/>
    </row>
    <row r="115" spans="1:14" x14ac:dyDescent="0.35">
      <c r="A115" t="s">
        <v>11</v>
      </c>
      <c r="B115" s="108" t="s">
        <v>37</v>
      </c>
      <c r="D115" s="103">
        <v>426.53</v>
      </c>
      <c r="E115" s="99">
        <v>89.57</v>
      </c>
      <c r="F115" s="99">
        <v>0</v>
      </c>
      <c r="G115" s="109">
        <v>516.1</v>
      </c>
      <c r="H115" t="s">
        <v>83</v>
      </c>
      <c r="I115" t="s">
        <v>84</v>
      </c>
      <c r="N115" s="99"/>
    </row>
    <row r="116" spans="1:14" x14ac:dyDescent="0.35">
      <c r="A116" t="s">
        <v>11</v>
      </c>
      <c r="B116" s="108" t="s">
        <v>37</v>
      </c>
      <c r="D116" s="103">
        <v>15</v>
      </c>
      <c r="E116" s="99">
        <v>1.5</v>
      </c>
      <c r="F116" s="99">
        <v>0</v>
      </c>
      <c r="G116" s="109">
        <v>16.5</v>
      </c>
      <c r="H116" t="s">
        <v>85</v>
      </c>
      <c r="I116" t="s">
        <v>85</v>
      </c>
      <c r="N116" s="99"/>
    </row>
    <row r="117" spans="1:14" x14ac:dyDescent="0.35">
      <c r="A117" t="s">
        <v>13</v>
      </c>
      <c r="B117" s="108" t="s">
        <v>37</v>
      </c>
      <c r="D117" s="103">
        <v>31.26</v>
      </c>
      <c r="E117" s="99">
        <v>0</v>
      </c>
      <c r="F117" s="99">
        <v>0</v>
      </c>
      <c r="G117" s="109">
        <v>31.26</v>
      </c>
      <c r="H117" t="s">
        <v>117</v>
      </c>
      <c r="I117" t="s">
        <v>104</v>
      </c>
      <c r="N117" s="99"/>
    </row>
    <row r="118" spans="1:14" x14ac:dyDescent="0.35">
      <c r="A118" t="s">
        <v>11</v>
      </c>
      <c r="B118" s="108" t="s">
        <v>38</v>
      </c>
      <c r="D118" s="103">
        <v>46.11</v>
      </c>
      <c r="E118" s="99">
        <v>9.68</v>
      </c>
      <c r="F118" s="99">
        <v>0</v>
      </c>
      <c r="G118" s="109">
        <v>55.79</v>
      </c>
      <c r="H118" t="s">
        <v>83</v>
      </c>
      <c r="I118" t="s">
        <v>96</v>
      </c>
      <c r="M118" s="99"/>
      <c r="N118" s="99"/>
    </row>
    <row r="119" spans="1:14" x14ac:dyDescent="0.35">
      <c r="A119" t="s">
        <v>13</v>
      </c>
      <c r="B119" s="108" t="s">
        <v>38</v>
      </c>
      <c r="D119" s="103">
        <v>78.239999999999995</v>
      </c>
      <c r="E119" s="99">
        <v>16.43</v>
      </c>
      <c r="F119" s="99">
        <v>0</v>
      </c>
      <c r="G119" s="109">
        <v>94.67</v>
      </c>
      <c r="H119" t="s">
        <v>83</v>
      </c>
      <c r="I119" t="s">
        <v>96</v>
      </c>
      <c r="N119" s="99"/>
    </row>
    <row r="120" spans="1:14" x14ac:dyDescent="0.35">
      <c r="A120" t="s">
        <v>12</v>
      </c>
      <c r="B120" s="108" t="s">
        <v>38</v>
      </c>
      <c r="D120" s="103">
        <v>36</v>
      </c>
      <c r="E120" s="99">
        <v>0</v>
      </c>
      <c r="F120" s="99">
        <v>0</v>
      </c>
      <c r="G120" s="109">
        <v>36</v>
      </c>
      <c r="H120" t="s">
        <v>115</v>
      </c>
      <c r="I120" t="s">
        <v>115</v>
      </c>
      <c r="M120" s="99"/>
      <c r="N120" s="99"/>
    </row>
    <row r="121" spans="1:14" x14ac:dyDescent="0.35">
      <c r="A121" t="s">
        <v>11</v>
      </c>
      <c r="B121" s="108" t="s">
        <v>38</v>
      </c>
      <c r="D121" s="103">
        <v>9.7799999999999994</v>
      </c>
      <c r="E121" s="99">
        <v>2.0499999999999998</v>
      </c>
      <c r="F121" s="99">
        <v>0</v>
      </c>
      <c r="G121" s="109">
        <v>11.83</v>
      </c>
      <c r="H121" t="s">
        <v>85</v>
      </c>
      <c r="I121" t="s">
        <v>85</v>
      </c>
      <c r="M121" s="99"/>
      <c r="N121" s="99"/>
    </row>
    <row r="122" spans="1:14" x14ac:dyDescent="0.35">
      <c r="A122" t="s">
        <v>11</v>
      </c>
      <c r="B122" s="108" t="s">
        <v>38</v>
      </c>
      <c r="D122" s="103">
        <v>64.45</v>
      </c>
      <c r="E122" s="99">
        <v>13.53</v>
      </c>
      <c r="F122" s="99">
        <v>0</v>
      </c>
      <c r="G122" s="109">
        <v>77.98</v>
      </c>
      <c r="H122" t="s">
        <v>83</v>
      </c>
      <c r="I122" t="s">
        <v>96</v>
      </c>
      <c r="N122" s="99"/>
    </row>
    <row r="123" spans="1:14" x14ac:dyDescent="0.35">
      <c r="A123" t="s">
        <v>11</v>
      </c>
      <c r="B123" s="108" t="s">
        <v>38</v>
      </c>
      <c r="D123" s="103">
        <v>37.19</v>
      </c>
      <c r="E123" s="99">
        <v>7.81</v>
      </c>
      <c r="F123" s="99">
        <v>0</v>
      </c>
      <c r="G123" s="109">
        <v>45</v>
      </c>
      <c r="H123" t="s">
        <v>83</v>
      </c>
      <c r="I123" t="s">
        <v>96</v>
      </c>
      <c r="M123" s="99"/>
      <c r="N123" s="99"/>
    </row>
    <row r="124" spans="1:14" x14ac:dyDescent="0.35">
      <c r="A124" t="s">
        <v>12</v>
      </c>
      <c r="B124" s="108" t="s">
        <v>38</v>
      </c>
      <c r="D124" s="103">
        <v>59.9</v>
      </c>
      <c r="E124" s="99">
        <v>12.58</v>
      </c>
      <c r="F124" s="99">
        <v>0</v>
      </c>
      <c r="G124" s="109">
        <v>72.48</v>
      </c>
      <c r="H124" t="s">
        <v>83</v>
      </c>
      <c r="I124" t="s">
        <v>96</v>
      </c>
      <c r="N124" s="99"/>
    </row>
    <row r="125" spans="1:14" x14ac:dyDescent="0.35">
      <c r="A125" t="s">
        <v>11</v>
      </c>
      <c r="B125" s="108" t="s">
        <v>38</v>
      </c>
      <c r="D125" s="103">
        <v>57</v>
      </c>
      <c r="E125" s="99">
        <v>11.97</v>
      </c>
      <c r="F125" s="99">
        <v>0</v>
      </c>
      <c r="G125" s="109">
        <v>68.97</v>
      </c>
      <c r="H125" t="s">
        <v>85</v>
      </c>
      <c r="I125" t="s">
        <v>85</v>
      </c>
      <c r="M125" s="99"/>
      <c r="N125" s="99"/>
    </row>
    <row r="126" spans="1:14" x14ac:dyDescent="0.35">
      <c r="A126" t="s">
        <v>12</v>
      </c>
      <c r="B126" s="108" t="s">
        <v>38</v>
      </c>
      <c r="D126" s="103">
        <v>5.18</v>
      </c>
      <c r="E126" s="99">
        <v>0.48</v>
      </c>
      <c r="F126" s="99">
        <v>0</v>
      </c>
      <c r="G126" s="109">
        <v>5.66</v>
      </c>
      <c r="H126" t="s">
        <v>115</v>
      </c>
      <c r="I126" t="s">
        <v>115</v>
      </c>
    </row>
    <row r="127" spans="1:14" x14ac:dyDescent="0.35">
      <c r="A127" t="s">
        <v>13</v>
      </c>
      <c r="B127" s="108" t="s">
        <v>38</v>
      </c>
      <c r="D127" s="103">
        <v>97</v>
      </c>
      <c r="E127" s="99">
        <v>20.37</v>
      </c>
      <c r="F127" s="99">
        <v>0</v>
      </c>
      <c r="G127" s="109">
        <v>117.37</v>
      </c>
      <c r="H127" t="s">
        <v>85</v>
      </c>
      <c r="I127" t="s">
        <v>85</v>
      </c>
      <c r="N127" s="99"/>
    </row>
    <row r="128" spans="1:14" x14ac:dyDescent="0.35">
      <c r="A128" t="s">
        <v>114</v>
      </c>
      <c r="B128" s="108" t="s">
        <v>38</v>
      </c>
      <c r="D128" s="103">
        <v>410.41</v>
      </c>
      <c r="E128" s="99">
        <v>84</v>
      </c>
      <c r="F128" s="99">
        <v>76</v>
      </c>
      <c r="G128" s="109">
        <v>418.41</v>
      </c>
      <c r="H128" t="s">
        <v>125</v>
      </c>
      <c r="I128" t="s">
        <v>105</v>
      </c>
      <c r="N128" s="99"/>
    </row>
    <row r="129" spans="1:14" x14ac:dyDescent="0.35">
      <c r="A129" t="s">
        <v>12</v>
      </c>
      <c r="B129" s="108" t="s">
        <v>38</v>
      </c>
      <c r="D129" s="103">
        <v>103.97</v>
      </c>
      <c r="E129" s="99">
        <v>21.83</v>
      </c>
      <c r="F129" s="99">
        <v>0</v>
      </c>
      <c r="G129" s="109">
        <v>125.8</v>
      </c>
      <c r="H129" t="s">
        <v>83</v>
      </c>
      <c r="I129" t="s">
        <v>90</v>
      </c>
      <c r="N129" s="99"/>
    </row>
    <row r="130" spans="1:14" x14ac:dyDescent="0.35">
      <c r="A130" t="s">
        <v>11</v>
      </c>
      <c r="B130" s="108" t="s">
        <v>38</v>
      </c>
      <c r="D130" s="103">
        <v>108.07</v>
      </c>
      <c r="E130" s="99">
        <v>22.69</v>
      </c>
      <c r="F130" s="99">
        <v>0</v>
      </c>
      <c r="G130" s="109">
        <v>130.76</v>
      </c>
      <c r="H130" t="s">
        <v>85</v>
      </c>
      <c r="I130" t="s">
        <v>85</v>
      </c>
      <c r="N130" s="99"/>
    </row>
    <row r="131" spans="1:14" x14ac:dyDescent="0.35">
      <c r="A131" t="s">
        <v>11</v>
      </c>
      <c r="B131" s="108" t="s">
        <v>38</v>
      </c>
      <c r="D131" s="103">
        <v>4.0999999999999996</v>
      </c>
      <c r="E131" s="99">
        <v>0</v>
      </c>
      <c r="F131" s="99">
        <v>0</v>
      </c>
      <c r="G131" s="109">
        <v>4.0999999999999996</v>
      </c>
      <c r="H131" t="s">
        <v>115</v>
      </c>
      <c r="I131" t="s">
        <v>115</v>
      </c>
      <c r="N131" s="99"/>
    </row>
    <row r="132" spans="1:14" x14ac:dyDescent="0.35">
      <c r="A132" t="s">
        <v>11</v>
      </c>
      <c r="B132" s="108" t="s">
        <v>38</v>
      </c>
      <c r="D132" s="103">
        <v>350</v>
      </c>
      <c r="E132" s="99">
        <v>0</v>
      </c>
      <c r="F132" s="99">
        <v>24.5</v>
      </c>
      <c r="G132" s="109">
        <v>325.5</v>
      </c>
      <c r="H132" t="s">
        <v>85</v>
      </c>
      <c r="I132" t="s">
        <v>85</v>
      </c>
      <c r="J132" s="41"/>
      <c r="K132" s="41"/>
      <c r="L132" s="41"/>
      <c r="N132" s="99"/>
    </row>
    <row r="133" spans="1:14" x14ac:dyDescent="0.35">
      <c r="A133" t="s">
        <v>11</v>
      </c>
      <c r="B133" s="108" t="s">
        <v>38</v>
      </c>
      <c r="D133" s="103">
        <v>500</v>
      </c>
      <c r="E133" s="99">
        <v>0</v>
      </c>
      <c r="F133" s="99">
        <v>0</v>
      </c>
      <c r="G133" s="109">
        <v>500</v>
      </c>
      <c r="H133" t="s">
        <v>91</v>
      </c>
      <c r="I133" t="s">
        <v>91</v>
      </c>
      <c r="N133" s="99"/>
    </row>
    <row r="134" spans="1:14" x14ac:dyDescent="0.35">
      <c r="A134" t="s">
        <v>11</v>
      </c>
      <c r="B134" s="108" t="s">
        <v>38</v>
      </c>
      <c r="D134" s="103">
        <v>72.88</v>
      </c>
      <c r="E134" s="99">
        <v>15.3</v>
      </c>
      <c r="F134" s="99">
        <v>0</v>
      </c>
      <c r="G134" s="109">
        <v>88.18</v>
      </c>
      <c r="H134" t="s">
        <v>83</v>
      </c>
      <c r="I134" t="s">
        <v>84</v>
      </c>
      <c r="N134" s="99"/>
    </row>
    <row r="135" spans="1:14" x14ac:dyDescent="0.35">
      <c r="A135" t="s">
        <v>13</v>
      </c>
      <c r="B135" s="108" t="s">
        <v>38</v>
      </c>
      <c r="D135" s="103">
        <v>422.55</v>
      </c>
      <c r="E135" s="99">
        <v>88.74</v>
      </c>
      <c r="F135" s="99">
        <v>0</v>
      </c>
      <c r="G135" s="109">
        <v>511.29</v>
      </c>
      <c r="H135" t="s">
        <v>83</v>
      </c>
      <c r="I135" t="s">
        <v>96</v>
      </c>
      <c r="N135" s="99"/>
    </row>
    <row r="136" spans="1:14" x14ac:dyDescent="0.35">
      <c r="A136" t="s">
        <v>12</v>
      </c>
      <c r="B136" s="108" t="s">
        <v>38</v>
      </c>
      <c r="D136" s="103">
        <v>9.0299999999999994</v>
      </c>
      <c r="E136" s="99">
        <v>1.9</v>
      </c>
      <c r="F136" s="99">
        <v>1.35</v>
      </c>
      <c r="G136" s="109">
        <v>9.58</v>
      </c>
      <c r="H136" t="s">
        <v>115</v>
      </c>
      <c r="I136" t="s">
        <v>115</v>
      </c>
      <c r="J136" s="41"/>
      <c r="K136" s="41"/>
      <c r="L136" s="41"/>
      <c r="M136" s="99"/>
      <c r="N136" s="99"/>
    </row>
    <row r="137" spans="1:14" x14ac:dyDescent="0.35">
      <c r="A137" t="s">
        <v>11</v>
      </c>
      <c r="B137" s="108" t="s">
        <v>38</v>
      </c>
      <c r="D137" s="103">
        <v>3.25</v>
      </c>
      <c r="E137" s="99">
        <v>0</v>
      </c>
      <c r="F137" s="99">
        <v>0</v>
      </c>
      <c r="G137" s="109">
        <v>3.25</v>
      </c>
      <c r="H137" t="s">
        <v>115</v>
      </c>
      <c r="I137" t="s">
        <v>115</v>
      </c>
      <c r="J137" s="41"/>
      <c r="K137" s="41"/>
      <c r="L137" s="41"/>
      <c r="M137" s="99"/>
      <c r="N137" s="99"/>
    </row>
    <row r="138" spans="1:14" x14ac:dyDescent="0.35">
      <c r="A138" t="s">
        <v>11</v>
      </c>
      <c r="B138" s="108" t="s">
        <v>38</v>
      </c>
      <c r="D138" s="103">
        <v>-28.93</v>
      </c>
      <c r="E138" s="99">
        <v>-6.04</v>
      </c>
      <c r="F138" s="99">
        <v>0</v>
      </c>
      <c r="G138" s="109">
        <v>-34.97</v>
      </c>
      <c r="H138" t="s">
        <v>83</v>
      </c>
      <c r="I138" t="s">
        <v>116</v>
      </c>
      <c r="J138" s="41"/>
      <c r="K138" s="41"/>
      <c r="L138" s="41"/>
      <c r="M138" s="99"/>
      <c r="N138" s="99"/>
    </row>
    <row r="139" spans="1:14" x14ac:dyDescent="0.35">
      <c r="A139" t="s">
        <v>12</v>
      </c>
      <c r="B139" s="108" t="s">
        <v>38</v>
      </c>
      <c r="D139" s="103">
        <v>53.35</v>
      </c>
      <c r="E139" s="99">
        <v>2.13</v>
      </c>
      <c r="F139" s="99">
        <v>0</v>
      </c>
      <c r="G139" s="109">
        <v>55.48</v>
      </c>
      <c r="H139" t="s">
        <v>83</v>
      </c>
      <c r="I139" t="s">
        <v>88</v>
      </c>
      <c r="J139" s="41"/>
      <c r="K139" s="41"/>
      <c r="L139" s="41"/>
      <c r="N139" s="99"/>
    </row>
    <row r="140" spans="1:14" x14ac:dyDescent="0.35">
      <c r="A140" t="s">
        <v>11</v>
      </c>
      <c r="B140" s="108" t="s">
        <v>38</v>
      </c>
      <c r="D140" s="103">
        <v>8.26</v>
      </c>
      <c r="E140" s="99">
        <v>1.73</v>
      </c>
      <c r="F140" s="99">
        <v>0</v>
      </c>
      <c r="G140" s="109">
        <v>9.99</v>
      </c>
      <c r="H140" t="s">
        <v>83</v>
      </c>
      <c r="I140" t="s">
        <v>88</v>
      </c>
      <c r="N140" s="99"/>
    </row>
    <row r="141" spans="1:14" x14ac:dyDescent="0.35">
      <c r="A141" t="s">
        <v>11</v>
      </c>
      <c r="B141" s="108" t="s">
        <v>38</v>
      </c>
      <c r="D141" s="103">
        <v>9.1999999999999993</v>
      </c>
      <c r="E141" s="99">
        <v>0</v>
      </c>
      <c r="F141" s="99">
        <v>0</v>
      </c>
      <c r="G141" s="109">
        <v>9.1999999999999993</v>
      </c>
      <c r="H141" t="s">
        <v>115</v>
      </c>
      <c r="I141" t="s">
        <v>115</v>
      </c>
      <c r="N141" s="99"/>
    </row>
    <row r="142" spans="1:14" x14ac:dyDescent="0.35">
      <c r="A142" t="s">
        <v>12</v>
      </c>
      <c r="B142" s="108" t="s">
        <v>38</v>
      </c>
      <c r="D142" s="103">
        <v>41.32</v>
      </c>
      <c r="E142" s="99">
        <v>8.68</v>
      </c>
      <c r="F142" s="99">
        <v>0</v>
      </c>
      <c r="G142" s="109">
        <v>50</v>
      </c>
      <c r="H142" t="s">
        <v>83</v>
      </c>
      <c r="I142" t="s">
        <v>84</v>
      </c>
      <c r="N142" s="99"/>
    </row>
    <row r="143" spans="1:14" x14ac:dyDescent="0.35">
      <c r="A143" t="s">
        <v>13</v>
      </c>
      <c r="B143" s="108" t="s">
        <v>38</v>
      </c>
      <c r="D143" s="103">
        <v>213</v>
      </c>
      <c r="E143" s="99">
        <v>44.73</v>
      </c>
      <c r="F143" s="99">
        <v>0</v>
      </c>
      <c r="G143" s="109">
        <v>257.73</v>
      </c>
      <c r="H143" t="s">
        <v>85</v>
      </c>
      <c r="I143" t="s">
        <v>85</v>
      </c>
      <c r="M143" s="99"/>
      <c r="N143" s="99"/>
    </row>
    <row r="144" spans="1:14" x14ac:dyDescent="0.35">
      <c r="A144" t="s">
        <v>12</v>
      </c>
      <c r="B144" s="108" t="s">
        <v>38</v>
      </c>
      <c r="D144" s="103">
        <v>140.08000000000001</v>
      </c>
      <c r="E144" s="99">
        <v>29.42</v>
      </c>
      <c r="F144" s="99">
        <v>0</v>
      </c>
      <c r="G144" s="109">
        <v>169.5</v>
      </c>
      <c r="H144" t="s">
        <v>85</v>
      </c>
      <c r="I144" t="s">
        <v>85</v>
      </c>
      <c r="N144" s="99"/>
    </row>
    <row r="145" spans="1:14" x14ac:dyDescent="0.35">
      <c r="A145" t="s">
        <v>12</v>
      </c>
      <c r="B145" s="108" t="s">
        <v>38</v>
      </c>
      <c r="D145" s="103">
        <v>11.98</v>
      </c>
      <c r="E145" s="99">
        <v>2.52</v>
      </c>
      <c r="F145" s="99">
        <v>0</v>
      </c>
      <c r="G145" s="109">
        <v>14.5</v>
      </c>
      <c r="H145" t="s">
        <v>85</v>
      </c>
      <c r="I145" t="s">
        <v>85</v>
      </c>
      <c r="N145" s="99"/>
    </row>
    <row r="146" spans="1:14" x14ac:dyDescent="0.35">
      <c r="A146" t="s">
        <v>11</v>
      </c>
      <c r="B146" s="108" t="s">
        <v>38</v>
      </c>
      <c r="D146" s="103">
        <v>30.71</v>
      </c>
      <c r="E146" s="99">
        <v>6.45</v>
      </c>
      <c r="F146" s="99">
        <v>0</v>
      </c>
      <c r="G146" s="109">
        <v>37.159999999999997</v>
      </c>
      <c r="H146" t="s">
        <v>83</v>
      </c>
      <c r="I146" t="s">
        <v>116</v>
      </c>
      <c r="N146" s="99"/>
    </row>
    <row r="147" spans="1:14" x14ac:dyDescent="0.35">
      <c r="A147" t="s">
        <v>12</v>
      </c>
      <c r="B147" s="108" t="s">
        <v>38</v>
      </c>
      <c r="D147" s="103">
        <v>12.36</v>
      </c>
      <c r="E147" s="99">
        <v>1.24</v>
      </c>
      <c r="F147" s="99">
        <v>0</v>
      </c>
      <c r="G147" s="109">
        <v>13.6</v>
      </c>
      <c r="H147" t="s">
        <v>83</v>
      </c>
      <c r="I147" t="s">
        <v>89</v>
      </c>
      <c r="M147" s="99"/>
      <c r="N147" s="99"/>
    </row>
    <row r="148" spans="1:14" x14ac:dyDescent="0.35">
      <c r="A148" t="s">
        <v>12</v>
      </c>
      <c r="B148" s="108" t="s">
        <v>38</v>
      </c>
      <c r="D148" s="103">
        <v>7.44</v>
      </c>
      <c r="E148" s="99">
        <v>1.56</v>
      </c>
      <c r="F148" s="99">
        <v>0</v>
      </c>
      <c r="G148" s="109">
        <v>9</v>
      </c>
      <c r="H148" t="s">
        <v>83</v>
      </c>
      <c r="I148" t="s">
        <v>96</v>
      </c>
      <c r="N148" s="99"/>
    </row>
    <row r="149" spans="1:14" x14ac:dyDescent="0.35">
      <c r="A149" t="s">
        <v>12</v>
      </c>
      <c r="B149" s="108" t="s">
        <v>38</v>
      </c>
      <c r="D149" s="103">
        <v>7.44</v>
      </c>
      <c r="E149" s="99">
        <v>1.56</v>
      </c>
      <c r="F149" s="99">
        <v>0</v>
      </c>
      <c r="G149" s="109">
        <v>9</v>
      </c>
      <c r="H149" t="s">
        <v>83</v>
      </c>
      <c r="I149" t="s">
        <v>96</v>
      </c>
    </row>
    <row r="150" spans="1:14" x14ac:dyDescent="0.35">
      <c r="A150" t="s">
        <v>13</v>
      </c>
      <c r="B150" s="108" t="s">
        <v>38</v>
      </c>
      <c r="D150" s="103">
        <v>59</v>
      </c>
      <c r="E150" s="99">
        <v>12.39</v>
      </c>
      <c r="F150" s="99">
        <v>0</v>
      </c>
      <c r="G150" s="109">
        <v>71.39</v>
      </c>
      <c r="H150" t="s">
        <v>83</v>
      </c>
      <c r="I150" t="s">
        <v>96</v>
      </c>
    </row>
    <row r="151" spans="1:14" x14ac:dyDescent="0.35">
      <c r="A151" t="s">
        <v>12</v>
      </c>
      <c r="B151" s="108" t="s">
        <v>38</v>
      </c>
      <c r="D151" s="103">
        <v>14.38</v>
      </c>
      <c r="E151" s="99">
        <v>3.02</v>
      </c>
      <c r="F151" s="99">
        <v>0</v>
      </c>
      <c r="G151" s="109">
        <v>17.399999999999999</v>
      </c>
      <c r="H151" t="s">
        <v>83</v>
      </c>
      <c r="I151" t="s">
        <v>96</v>
      </c>
    </row>
    <row r="152" spans="1:14" x14ac:dyDescent="0.35">
      <c r="A152" t="s">
        <v>11</v>
      </c>
      <c r="B152" s="108" t="s">
        <v>38</v>
      </c>
      <c r="D152" s="103">
        <v>16.86</v>
      </c>
      <c r="E152" s="99">
        <v>3.54</v>
      </c>
      <c r="F152" s="99">
        <v>0</v>
      </c>
      <c r="G152" s="109">
        <v>20.399999999999999</v>
      </c>
      <c r="H152" t="s">
        <v>83</v>
      </c>
      <c r="I152" t="s">
        <v>96</v>
      </c>
    </row>
    <row r="153" spans="1:14" x14ac:dyDescent="0.35">
      <c r="A153" t="s">
        <v>12</v>
      </c>
      <c r="B153" s="108" t="s">
        <v>38</v>
      </c>
      <c r="D153" s="103">
        <v>14.38</v>
      </c>
      <c r="E153" s="99">
        <v>3.02</v>
      </c>
      <c r="F153" s="99">
        <v>0</v>
      </c>
      <c r="G153" s="109">
        <v>17.399999999999999</v>
      </c>
      <c r="H153" t="s">
        <v>83</v>
      </c>
      <c r="I153" t="s">
        <v>96</v>
      </c>
    </row>
    <row r="154" spans="1:14" x14ac:dyDescent="0.35">
      <c r="A154" t="s">
        <v>11</v>
      </c>
      <c r="B154" s="108" t="s">
        <v>38</v>
      </c>
      <c r="D154" s="103">
        <v>70.819999999999993</v>
      </c>
      <c r="E154" s="99">
        <v>6.38</v>
      </c>
      <c r="F154" s="99">
        <v>0</v>
      </c>
      <c r="G154" s="109">
        <v>77.2</v>
      </c>
      <c r="H154" t="s">
        <v>127</v>
      </c>
      <c r="I154" t="s">
        <v>92</v>
      </c>
    </row>
    <row r="155" spans="1:14" x14ac:dyDescent="0.35">
      <c r="A155" t="s">
        <v>12</v>
      </c>
      <c r="B155" s="108" t="s">
        <v>38</v>
      </c>
      <c r="D155" s="103">
        <v>5.74</v>
      </c>
      <c r="E155" s="99">
        <v>1.21</v>
      </c>
      <c r="F155" s="99">
        <v>0</v>
      </c>
      <c r="G155" s="109">
        <v>6.95</v>
      </c>
      <c r="H155" t="s">
        <v>83</v>
      </c>
      <c r="I155" t="s">
        <v>84</v>
      </c>
    </row>
    <row r="156" spans="1:14" x14ac:dyDescent="0.35">
      <c r="A156" t="s">
        <v>11</v>
      </c>
      <c r="B156" s="108" t="s">
        <v>38</v>
      </c>
      <c r="D156" s="103">
        <v>183.45</v>
      </c>
      <c r="E156" s="99">
        <v>18.350000000000001</v>
      </c>
      <c r="F156" s="99">
        <v>0</v>
      </c>
      <c r="G156" s="109">
        <v>201.8</v>
      </c>
      <c r="H156" t="s">
        <v>115</v>
      </c>
      <c r="I156" t="s">
        <v>115</v>
      </c>
    </row>
    <row r="157" spans="1:14" x14ac:dyDescent="0.35">
      <c r="A157" t="s">
        <v>11</v>
      </c>
      <c r="B157" s="108" t="s">
        <v>38</v>
      </c>
      <c r="D157" s="103">
        <v>100</v>
      </c>
      <c r="E157" s="99">
        <v>21</v>
      </c>
      <c r="F157" s="99">
        <v>0</v>
      </c>
      <c r="G157" s="109">
        <v>121</v>
      </c>
      <c r="H157" t="s">
        <v>94</v>
      </c>
      <c r="I157" t="s">
        <v>94</v>
      </c>
    </row>
    <row r="158" spans="1:14" x14ac:dyDescent="0.35">
      <c r="A158" t="s">
        <v>12</v>
      </c>
      <c r="B158" s="108" t="s">
        <v>38</v>
      </c>
      <c r="D158" s="103">
        <v>41.32</v>
      </c>
      <c r="E158" s="99">
        <v>8.68</v>
      </c>
      <c r="F158" s="99">
        <v>0</v>
      </c>
      <c r="G158" s="109">
        <v>50</v>
      </c>
      <c r="H158" t="s">
        <v>83</v>
      </c>
      <c r="I158" t="s">
        <v>84</v>
      </c>
    </row>
    <row r="159" spans="1:14" x14ac:dyDescent="0.35">
      <c r="A159" t="s">
        <v>11</v>
      </c>
      <c r="B159" s="108" t="s">
        <v>38</v>
      </c>
      <c r="D159" s="103">
        <v>378</v>
      </c>
      <c r="E159" s="99">
        <v>79.38</v>
      </c>
      <c r="F159" s="99">
        <v>0</v>
      </c>
      <c r="G159" s="109">
        <v>457.38</v>
      </c>
      <c r="H159" t="s">
        <v>94</v>
      </c>
      <c r="I159" t="s">
        <v>94</v>
      </c>
    </row>
    <row r="160" spans="1:14" x14ac:dyDescent="0.35">
      <c r="A160" t="s">
        <v>11</v>
      </c>
      <c r="B160" s="108" t="s">
        <v>38</v>
      </c>
      <c r="D160" s="103">
        <v>10.3</v>
      </c>
      <c r="E160" s="99">
        <v>0.34</v>
      </c>
      <c r="F160" s="99">
        <v>0</v>
      </c>
      <c r="G160" s="109">
        <v>10.64</v>
      </c>
      <c r="H160" t="s">
        <v>115</v>
      </c>
      <c r="I160" t="s">
        <v>115</v>
      </c>
    </row>
    <row r="161" spans="1:9" x14ac:dyDescent="0.35">
      <c r="A161" t="s">
        <v>11</v>
      </c>
      <c r="B161" s="108" t="s">
        <v>38</v>
      </c>
      <c r="D161" s="103">
        <v>68.42</v>
      </c>
      <c r="E161" s="99">
        <v>4.33</v>
      </c>
      <c r="F161" s="99">
        <v>0</v>
      </c>
      <c r="G161" s="109">
        <v>72.75</v>
      </c>
      <c r="H161" t="s">
        <v>83</v>
      </c>
      <c r="I161" t="s">
        <v>89</v>
      </c>
    </row>
    <row r="162" spans="1:9" x14ac:dyDescent="0.35">
      <c r="A162" t="s">
        <v>12</v>
      </c>
      <c r="B162" s="108" t="s">
        <v>38</v>
      </c>
      <c r="D162" s="103">
        <v>17.87</v>
      </c>
      <c r="E162" s="99">
        <v>3.75</v>
      </c>
      <c r="F162" s="99">
        <v>0</v>
      </c>
      <c r="G162" s="109">
        <v>21.62</v>
      </c>
      <c r="H162" t="s">
        <v>83</v>
      </c>
      <c r="I162" t="s">
        <v>90</v>
      </c>
    </row>
    <row r="163" spans="1:9" x14ac:dyDescent="0.35">
      <c r="A163" t="s">
        <v>11</v>
      </c>
      <c r="B163" s="108" t="s">
        <v>38</v>
      </c>
      <c r="D163" s="103">
        <v>348.82</v>
      </c>
      <c r="E163" s="99">
        <v>73.25</v>
      </c>
      <c r="F163" s="99">
        <v>0</v>
      </c>
      <c r="G163" s="109">
        <v>422.07</v>
      </c>
      <c r="H163" t="s">
        <v>83</v>
      </c>
      <c r="I163" t="s">
        <v>90</v>
      </c>
    </row>
    <row r="164" spans="1:9" x14ac:dyDescent="0.35">
      <c r="A164" t="s">
        <v>11</v>
      </c>
      <c r="B164" s="108" t="s">
        <v>38</v>
      </c>
      <c r="D164" s="103">
        <v>88.19</v>
      </c>
      <c r="E164" s="99">
        <v>18.36</v>
      </c>
      <c r="F164" s="99">
        <v>0</v>
      </c>
      <c r="G164" s="109">
        <v>106.55</v>
      </c>
      <c r="H164" t="s">
        <v>83</v>
      </c>
      <c r="I164" t="s">
        <v>84</v>
      </c>
    </row>
    <row r="165" spans="1:9" x14ac:dyDescent="0.35">
      <c r="A165" t="s">
        <v>11</v>
      </c>
      <c r="B165" s="108" t="s">
        <v>38</v>
      </c>
      <c r="D165" s="103">
        <v>28.17</v>
      </c>
      <c r="E165" s="99">
        <v>5.92</v>
      </c>
      <c r="F165" s="99">
        <v>0</v>
      </c>
      <c r="G165" s="109">
        <v>34.090000000000003</v>
      </c>
      <c r="H165" t="s">
        <v>83</v>
      </c>
      <c r="I165" t="s">
        <v>88</v>
      </c>
    </row>
    <row r="166" spans="1:9" x14ac:dyDescent="0.35">
      <c r="A166" t="s">
        <v>114</v>
      </c>
      <c r="B166" s="108" t="s">
        <v>38</v>
      </c>
      <c r="D166" s="103">
        <v>117.05</v>
      </c>
      <c r="E166" s="99">
        <v>11.71</v>
      </c>
      <c r="F166" s="99">
        <v>0</v>
      </c>
      <c r="G166" s="109">
        <v>128.76</v>
      </c>
      <c r="H166" t="s">
        <v>115</v>
      </c>
      <c r="I166" t="s">
        <v>115</v>
      </c>
    </row>
    <row r="167" spans="1:9" x14ac:dyDescent="0.35">
      <c r="A167" t="s">
        <v>11</v>
      </c>
      <c r="B167" s="108" t="s">
        <v>38</v>
      </c>
      <c r="D167" s="103">
        <v>127.68</v>
      </c>
      <c r="E167" s="99">
        <v>26.81</v>
      </c>
      <c r="F167" s="99">
        <v>0</v>
      </c>
      <c r="G167" s="109">
        <v>154.49</v>
      </c>
      <c r="H167" t="s">
        <v>85</v>
      </c>
      <c r="I167" t="s">
        <v>85</v>
      </c>
    </row>
    <row r="168" spans="1:9" x14ac:dyDescent="0.35">
      <c r="A168" t="s">
        <v>11</v>
      </c>
      <c r="B168" s="108" t="s">
        <v>38</v>
      </c>
      <c r="D168" s="103">
        <v>187.57</v>
      </c>
      <c r="E168" s="99">
        <v>39.39</v>
      </c>
      <c r="F168" s="99">
        <v>0</v>
      </c>
      <c r="G168" s="109">
        <v>226.96</v>
      </c>
      <c r="H168" t="s">
        <v>127</v>
      </c>
      <c r="I168" t="s">
        <v>93</v>
      </c>
    </row>
    <row r="169" spans="1:9" x14ac:dyDescent="0.35">
      <c r="A169" t="s">
        <v>13</v>
      </c>
      <c r="B169" s="108" t="s">
        <v>38</v>
      </c>
      <c r="D169" s="103">
        <v>8.6199999999999992</v>
      </c>
      <c r="E169" s="99">
        <v>1.81</v>
      </c>
      <c r="F169" s="99">
        <v>0</v>
      </c>
      <c r="G169" s="109">
        <v>10.43</v>
      </c>
      <c r="H169" t="s">
        <v>85</v>
      </c>
      <c r="I169" t="s">
        <v>85</v>
      </c>
    </row>
    <row r="170" spans="1:9" x14ac:dyDescent="0.35">
      <c r="A170" t="s">
        <v>11</v>
      </c>
      <c r="B170" s="108" t="s">
        <v>38</v>
      </c>
      <c r="D170" s="103">
        <v>72.16</v>
      </c>
      <c r="E170" s="99">
        <v>15.15</v>
      </c>
      <c r="F170" s="99">
        <v>10.82</v>
      </c>
      <c r="G170" s="109">
        <v>76.489999999999995</v>
      </c>
      <c r="H170" t="s">
        <v>115</v>
      </c>
      <c r="I170" t="s">
        <v>115</v>
      </c>
    </row>
    <row r="171" spans="1:9" x14ac:dyDescent="0.35">
      <c r="A171" t="s">
        <v>11</v>
      </c>
      <c r="B171" s="108" t="s">
        <v>38</v>
      </c>
      <c r="D171" s="103">
        <v>410.74</v>
      </c>
      <c r="E171" s="99">
        <v>86.26</v>
      </c>
      <c r="F171" s="99">
        <v>0</v>
      </c>
      <c r="G171" s="109">
        <v>497</v>
      </c>
      <c r="H171" t="s">
        <v>83</v>
      </c>
      <c r="I171" t="s">
        <v>84</v>
      </c>
    </row>
    <row r="172" spans="1:9" x14ac:dyDescent="0.35">
      <c r="A172" t="s">
        <v>11</v>
      </c>
      <c r="B172" s="108" t="s">
        <v>38</v>
      </c>
      <c r="D172" s="103">
        <v>15</v>
      </c>
      <c r="E172" s="99">
        <v>1.5</v>
      </c>
      <c r="F172" s="99">
        <v>0</v>
      </c>
      <c r="G172" s="109">
        <v>16.5</v>
      </c>
      <c r="H172" t="s">
        <v>85</v>
      </c>
      <c r="I172" t="s">
        <v>85</v>
      </c>
    </row>
    <row r="173" spans="1:9" x14ac:dyDescent="0.35">
      <c r="A173" t="s">
        <v>11</v>
      </c>
      <c r="B173" s="108" t="s">
        <v>38</v>
      </c>
      <c r="D173" s="103">
        <v>9.02</v>
      </c>
      <c r="E173" s="99">
        <v>1.89</v>
      </c>
      <c r="F173" s="99">
        <v>1.35</v>
      </c>
      <c r="G173" s="109">
        <v>9.56</v>
      </c>
      <c r="H173" t="s">
        <v>115</v>
      </c>
      <c r="I173" t="s">
        <v>115</v>
      </c>
    </row>
    <row r="174" spans="1:9" x14ac:dyDescent="0.35">
      <c r="A174" t="s">
        <v>11</v>
      </c>
      <c r="B174" s="108" t="s">
        <v>38</v>
      </c>
      <c r="D174" s="103">
        <v>9.02</v>
      </c>
      <c r="E174" s="99">
        <v>1.89</v>
      </c>
      <c r="F174" s="99">
        <v>1.35</v>
      </c>
      <c r="G174" s="109">
        <v>9.56</v>
      </c>
      <c r="H174" t="s">
        <v>115</v>
      </c>
      <c r="I174" t="s">
        <v>115</v>
      </c>
    </row>
    <row r="175" spans="1:9" x14ac:dyDescent="0.35">
      <c r="A175" t="s">
        <v>13</v>
      </c>
      <c r="B175" s="108" t="s">
        <v>38</v>
      </c>
      <c r="D175" s="103">
        <v>769.55</v>
      </c>
      <c r="E175" s="99">
        <v>161.61000000000001</v>
      </c>
      <c r="F175" s="99">
        <v>0</v>
      </c>
      <c r="G175" s="109">
        <v>931.16</v>
      </c>
      <c r="H175" t="s">
        <v>115</v>
      </c>
      <c r="I175" t="s">
        <v>115</v>
      </c>
    </row>
    <row r="176" spans="1:9" x14ac:dyDescent="0.35">
      <c r="A176" t="s">
        <v>13</v>
      </c>
      <c r="B176" s="108" t="s">
        <v>38</v>
      </c>
      <c r="D176" s="103">
        <v>18.5</v>
      </c>
      <c r="E176" s="99">
        <v>3.89</v>
      </c>
      <c r="F176" s="99">
        <v>0</v>
      </c>
      <c r="G176" s="109">
        <v>22.39</v>
      </c>
      <c r="H176" t="s">
        <v>115</v>
      </c>
      <c r="I176" t="s">
        <v>115</v>
      </c>
    </row>
    <row r="177" spans="1:9" x14ac:dyDescent="0.35">
      <c r="A177" t="s">
        <v>11</v>
      </c>
      <c r="B177" s="108" t="s">
        <v>38</v>
      </c>
      <c r="D177" s="103">
        <v>54.12</v>
      </c>
      <c r="E177" s="99">
        <v>11.37</v>
      </c>
      <c r="F177" s="99">
        <v>8.1199999999999992</v>
      </c>
      <c r="G177" s="109">
        <v>57.37</v>
      </c>
      <c r="H177" t="s">
        <v>115</v>
      </c>
      <c r="I177" t="s">
        <v>115</v>
      </c>
    </row>
    <row r="178" spans="1:9" x14ac:dyDescent="0.35">
      <c r="A178" t="s">
        <v>12</v>
      </c>
      <c r="B178" s="108" t="s">
        <v>38</v>
      </c>
      <c r="D178" s="103">
        <v>5.8</v>
      </c>
      <c r="E178" s="99">
        <v>1.22</v>
      </c>
      <c r="F178" s="99">
        <v>0</v>
      </c>
      <c r="G178" s="109">
        <v>7.02</v>
      </c>
      <c r="H178" t="s">
        <v>115</v>
      </c>
      <c r="I178" t="s">
        <v>115</v>
      </c>
    </row>
    <row r="179" spans="1:9" x14ac:dyDescent="0.35">
      <c r="A179" t="s">
        <v>11</v>
      </c>
      <c r="B179" s="108" t="s">
        <v>38</v>
      </c>
      <c r="D179" s="103">
        <v>12</v>
      </c>
      <c r="E179" s="99">
        <v>1.2</v>
      </c>
      <c r="F179" s="99">
        <v>0</v>
      </c>
      <c r="G179" s="109">
        <v>13.2</v>
      </c>
      <c r="H179" t="s">
        <v>127</v>
      </c>
      <c r="I179" t="s">
        <v>89</v>
      </c>
    </row>
    <row r="180" spans="1:9" x14ac:dyDescent="0.35">
      <c r="A180" t="s">
        <v>11</v>
      </c>
      <c r="B180" s="108" t="s">
        <v>38</v>
      </c>
      <c r="D180" s="103">
        <v>99.22</v>
      </c>
      <c r="E180" s="99">
        <v>20.84</v>
      </c>
      <c r="F180" s="99">
        <v>14.88</v>
      </c>
      <c r="G180" s="109">
        <v>105.18</v>
      </c>
      <c r="H180" t="s">
        <v>115</v>
      </c>
      <c r="I180" t="s">
        <v>115</v>
      </c>
    </row>
    <row r="181" spans="1:9" x14ac:dyDescent="0.35">
      <c r="A181" t="s">
        <v>13</v>
      </c>
      <c r="B181" s="108" t="s">
        <v>38</v>
      </c>
      <c r="D181" s="103">
        <v>43.63</v>
      </c>
      <c r="E181" s="99">
        <v>0</v>
      </c>
      <c r="F181" s="99">
        <v>0</v>
      </c>
      <c r="G181" s="109">
        <v>43.63</v>
      </c>
      <c r="H181" t="s">
        <v>117</v>
      </c>
      <c r="I181" t="s">
        <v>104</v>
      </c>
    </row>
    <row r="182" spans="1:9" x14ac:dyDescent="0.35">
      <c r="A182" t="s">
        <v>13</v>
      </c>
      <c r="B182" s="108" t="s">
        <v>38</v>
      </c>
      <c r="D182" s="103">
        <v>1</v>
      </c>
      <c r="E182" s="99">
        <v>0</v>
      </c>
      <c r="F182" s="99">
        <v>0</v>
      </c>
      <c r="G182" s="109">
        <v>1</v>
      </c>
      <c r="H182" t="s">
        <v>117</v>
      </c>
      <c r="I182" t="s">
        <v>128</v>
      </c>
    </row>
    <row r="183" spans="1:9" x14ac:dyDescent="0.35">
      <c r="A183" s="101" t="s">
        <v>13</v>
      </c>
      <c r="B183" s="108" t="s">
        <v>36</v>
      </c>
      <c r="C183" s="101"/>
      <c r="D183" s="111">
        <v>960</v>
      </c>
      <c r="E183" s="99">
        <v>0</v>
      </c>
      <c r="F183" s="99">
        <v>0</v>
      </c>
      <c r="G183" s="109">
        <v>960</v>
      </c>
      <c r="H183" t="s">
        <v>117</v>
      </c>
      <c r="I183" t="s">
        <v>129</v>
      </c>
    </row>
    <row r="184" spans="1:9" x14ac:dyDescent="0.35">
      <c r="A184" s="101" t="s">
        <v>13</v>
      </c>
      <c r="B184" s="108" t="s">
        <v>37</v>
      </c>
      <c r="C184" s="101"/>
      <c r="D184" s="111">
        <v>960</v>
      </c>
      <c r="E184" s="99">
        <v>0</v>
      </c>
      <c r="F184" s="99">
        <v>0</v>
      </c>
      <c r="G184" s="109">
        <v>960</v>
      </c>
      <c r="H184" t="s">
        <v>117</v>
      </c>
      <c r="I184" t="s">
        <v>129</v>
      </c>
    </row>
    <row r="185" spans="1:9" x14ac:dyDescent="0.35">
      <c r="A185" s="101" t="s">
        <v>13</v>
      </c>
      <c r="B185" s="108" t="s">
        <v>38</v>
      </c>
      <c r="C185" s="101"/>
      <c r="D185" s="111">
        <v>960</v>
      </c>
      <c r="E185" s="99">
        <v>0</v>
      </c>
      <c r="F185" s="99">
        <v>0</v>
      </c>
      <c r="G185" s="109">
        <v>960</v>
      </c>
      <c r="H185" t="s">
        <v>117</v>
      </c>
      <c r="I185" t="s">
        <v>129</v>
      </c>
    </row>
    <row r="186" spans="1:9" x14ac:dyDescent="0.35">
      <c r="A186" s="101" t="s">
        <v>11</v>
      </c>
      <c r="B186" s="108" t="s">
        <v>36</v>
      </c>
      <c r="C186" s="101"/>
      <c r="D186" s="111">
        <v>100</v>
      </c>
      <c r="E186" s="99">
        <v>0</v>
      </c>
      <c r="F186" s="99">
        <v>0</v>
      </c>
      <c r="G186" s="109">
        <v>100</v>
      </c>
      <c r="H186" t="s">
        <v>127</v>
      </c>
      <c r="I186" t="s">
        <v>130</v>
      </c>
    </row>
    <row r="187" spans="1:9" x14ac:dyDescent="0.35">
      <c r="A187" s="101" t="s">
        <v>11</v>
      </c>
      <c r="B187" s="108" t="s">
        <v>37</v>
      </c>
      <c r="C187" s="101"/>
      <c r="D187" s="111">
        <v>100</v>
      </c>
      <c r="E187" s="99">
        <v>0</v>
      </c>
      <c r="F187" s="99">
        <v>0</v>
      </c>
      <c r="G187" s="109">
        <v>100</v>
      </c>
      <c r="H187" t="s">
        <v>127</v>
      </c>
      <c r="I187" t="s">
        <v>130</v>
      </c>
    </row>
    <row r="188" spans="1:9" x14ac:dyDescent="0.35">
      <c r="A188" s="101" t="s">
        <v>11</v>
      </c>
      <c r="B188" s="108" t="s">
        <v>38</v>
      </c>
      <c r="C188" s="101"/>
      <c r="D188" s="111">
        <v>100</v>
      </c>
      <c r="E188" s="99">
        <v>0</v>
      </c>
      <c r="F188" s="99">
        <v>0</v>
      </c>
      <c r="G188" s="109">
        <v>100</v>
      </c>
      <c r="H188" t="s">
        <v>127</v>
      </c>
      <c r="I188" t="s">
        <v>130</v>
      </c>
    </row>
    <row r="189" spans="1:9" x14ac:dyDescent="0.35">
      <c r="A189" s="101" t="s">
        <v>11</v>
      </c>
      <c r="B189" s="108" t="s">
        <v>36</v>
      </c>
      <c r="C189" s="101"/>
      <c r="D189" s="112">
        <v>526.9</v>
      </c>
      <c r="E189" s="11">
        <v>0</v>
      </c>
      <c r="F189" s="11">
        <v>0</v>
      </c>
      <c r="G189" s="11">
        <v>0</v>
      </c>
      <c r="H189" t="s">
        <v>94</v>
      </c>
      <c r="I189" t="s">
        <v>94</v>
      </c>
    </row>
    <row r="190" spans="1:9" x14ac:dyDescent="0.35">
      <c r="A190" s="101" t="s">
        <v>11</v>
      </c>
      <c r="B190" s="108" t="s">
        <v>36</v>
      </c>
      <c r="C190" s="101"/>
      <c r="D190" s="112">
        <v>4000</v>
      </c>
      <c r="E190" s="11">
        <v>0</v>
      </c>
      <c r="F190" s="11">
        <v>0</v>
      </c>
      <c r="G190" s="11">
        <v>0</v>
      </c>
      <c r="H190" t="s">
        <v>94</v>
      </c>
      <c r="I190" t="s">
        <v>94</v>
      </c>
    </row>
    <row r="191" spans="1:9" x14ac:dyDescent="0.35">
      <c r="A191" s="101" t="s">
        <v>11</v>
      </c>
      <c r="B191" s="108" t="s">
        <v>36</v>
      </c>
      <c r="C191" s="101"/>
      <c r="D191" s="112">
        <v>32</v>
      </c>
      <c r="E191" s="11">
        <v>0</v>
      </c>
      <c r="F191" s="11">
        <v>0</v>
      </c>
      <c r="G191" s="11">
        <v>0</v>
      </c>
      <c r="H191" t="s">
        <v>91</v>
      </c>
      <c r="I191" t="s">
        <v>91</v>
      </c>
    </row>
    <row r="192" spans="1:9" x14ac:dyDescent="0.35">
      <c r="A192" s="101" t="s">
        <v>11</v>
      </c>
      <c r="B192" s="108" t="s">
        <v>37</v>
      </c>
      <c r="C192" s="101"/>
      <c r="D192" s="112">
        <v>32</v>
      </c>
      <c r="E192" s="11">
        <v>0</v>
      </c>
      <c r="F192" s="11">
        <v>0</v>
      </c>
      <c r="G192" s="11">
        <v>0</v>
      </c>
      <c r="H192" t="s">
        <v>91</v>
      </c>
      <c r="I192" t="s">
        <v>91</v>
      </c>
    </row>
    <row r="193" spans="1:9" x14ac:dyDescent="0.35">
      <c r="A193" s="101" t="s">
        <v>11</v>
      </c>
      <c r="B193" s="108" t="s">
        <v>38</v>
      </c>
      <c r="C193" s="101"/>
      <c r="D193" s="112">
        <v>32</v>
      </c>
      <c r="E193" s="11">
        <v>0</v>
      </c>
      <c r="F193" s="11">
        <v>0</v>
      </c>
      <c r="G193" s="11">
        <v>0</v>
      </c>
      <c r="H193" t="s">
        <v>91</v>
      </c>
      <c r="I193" t="s">
        <v>91</v>
      </c>
    </row>
    <row r="194" spans="1:9" x14ac:dyDescent="0.35">
      <c r="A194" s="101" t="s">
        <v>11</v>
      </c>
      <c r="B194" s="108" t="s">
        <v>36</v>
      </c>
      <c r="C194" s="101"/>
      <c r="D194" s="112">
        <v>32</v>
      </c>
      <c r="E194" s="11">
        <v>0</v>
      </c>
      <c r="F194" s="11">
        <v>0</v>
      </c>
      <c r="G194" s="11">
        <v>0</v>
      </c>
      <c r="H194" t="s">
        <v>91</v>
      </c>
      <c r="I194" t="s">
        <v>91</v>
      </c>
    </row>
    <row r="195" spans="1:9" x14ac:dyDescent="0.35">
      <c r="A195" s="101" t="s">
        <v>11</v>
      </c>
      <c r="B195" s="108" t="s">
        <v>37</v>
      </c>
      <c r="C195" s="101"/>
      <c r="D195" s="112">
        <v>32</v>
      </c>
      <c r="E195" s="11">
        <v>0</v>
      </c>
      <c r="F195" s="11">
        <v>0</v>
      </c>
      <c r="G195" s="11">
        <v>0</v>
      </c>
      <c r="H195" t="s">
        <v>91</v>
      </c>
      <c r="I195" t="s">
        <v>91</v>
      </c>
    </row>
    <row r="196" spans="1:9" x14ac:dyDescent="0.35">
      <c r="A196" s="101" t="s">
        <v>11</v>
      </c>
      <c r="B196" s="108" t="s">
        <v>38</v>
      </c>
      <c r="C196" s="101"/>
      <c r="D196" s="112">
        <v>32</v>
      </c>
      <c r="E196" s="11">
        <v>0</v>
      </c>
      <c r="F196" s="11">
        <v>0</v>
      </c>
      <c r="G196" s="11">
        <v>0</v>
      </c>
      <c r="H196" t="s">
        <v>91</v>
      </c>
      <c r="I196" t="s">
        <v>91</v>
      </c>
    </row>
    <row r="197" spans="1:9" x14ac:dyDescent="0.35">
      <c r="A197" s="101" t="s">
        <v>12</v>
      </c>
      <c r="B197" s="108" t="s">
        <v>36</v>
      </c>
      <c r="C197" s="101"/>
      <c r="D197" s="112">
        <v>32</v>
      </c>
      <c r="E197" s="11">
        <v>0</v>
      </c>
      <c r="F197" s="11">
        <v>0</v>
      </c>
      <c r="G197" s="11">
        <v>0</v>
      </c>
      <c r="H197" t="s">
        <v>91</v>
      </c>
      <c r="I197" t="s">
        <v>91</v>
      </c>
    </row>
    <row r="198" spans="1:9" x14ac:dyDescent="0.35">
      <c r="A198" s="101" t="s">
        <v>12</v>
      </c>
      <c r="B198" s="108" t="s">
        <v>37</v>
      </c>
      <c r="C198" s="101"/>
      <c r="D198" s="112">
        <v>32</v>
      </c>
      <c r="E198" s="11">
        <v>0</v>
      </c>
      <c r="F198" s="11">
        <v>0</v>
      </c>
      <c r="G198" s="11">
        <v>0</v>
      </c>
      <c r="H198" t="s">
        <v>91</v>
      </c>
      <c r="I198" t="s">
        <v>91</v>
      </c>
    </row>
    <row r="199" spans="1:9" x14ac:dyDescent="0.35">
      <c r="A199" s="101" t="s">
        <v>12</v>
      </c>
      <c r="B199" s="108" t="s">
        <v>38</v>
      </c>
      <c r="C199" s="101"/>
      <c r="D199" s="112">
        <v>32</v>
      </c>
      <c r="E199" s="11">
        <v>0</v>
      </c>
      <c r="F199" s="11">
        <v>0</v>
      </c>
      <c r="G199" s="11">
        <v>0</v>
      </c>
      <c r="H199" t="s">
        <v>91</v>
      </c>
      <c r="I199" t="s">
        <v>91</v>
      </c>
    </row>
    <row r="200" spans="1:9" x14ac:dyDescent="0.35">
      <c r="A200" s="101" t="s">
        <v>12</v>
      </c>
      <c r="B200" s="108" t="s">
        <v>36</v>
      </c>
      <c r="C200" s="101"/>
      <c r="D200" s="112">
        <f>27*4</f>
        <v>108</v>
      </c>
      <c r="E200" s="11">
        <v>0</v>
      </c>
      <c r="F200" s="11">
        <v>0</v>
      </c>
      <c r="G200" s="11">
        <v>0</v>
      </c>
      <c r="H200" t="s">
        <v>91</v>
      </c>
      <c r="I200" t="s">
        <v>91</v>
      </c>
    </row>
    <row r="201" spans="1:9" x14ac:dyDescent="0.35">
      <c r="A201" s="101" t="s">
        <v>12</v>
      </c>
      <c r="B201" s="108" t="s">
        <v>37</v>
      </c>
      <c r="C201" s="101"/>
      <c r="D201" s="112">
        <f t="shared" ref="D201:D202" si="0">27*4</f>
        <v>108</v>
      </c>
      <c r="E201" s="11">
        <v>0</v>
      </c>
      <c r="F201" s="11">
        <v>0</v>
      </c>
      <c r="G201" s="11">
        <v>0</v>
      </c>
      <c r="H201" t="s">
        <v>91</v>
      </c>
      <c r="I201" t="s">
        <v>91</v>
      </c>
    </row>
    <row r="202" spans="1:9" x14ac:dyDescent="0.35">
      <c r="A202" s="101" t="s">
        <v>12</v>
      </c>
      <c r="B202" s="108" t="s">
        <v>38</v>
      </c>
      <c r="C202" s="101"/>
      <c r="D202" s="112">
        <f t="shared" si="0"/>
        <v>108</v>
      </c>
      <c r="E202" s="11">
        <v>0</v>
      </c>
      <c r="F202" s="11">
        <v>0</v>
      </c>
      <c r="G202" s="11">
        <v>0</v>
      </c>
      <c r="H202" t="s">
        <v>91</v>
      </c>
      <c r="I202" t="s">
        <v>91</v>
      </c>
    </row>
    <row r="203" spans="1:9" x14ac:dyDescent="0.35">
      <c r="A203" s="101" t="s">
        <v>11</v>
      </c>
      <c r="B203" s="108" t="s">
        <v>38</v>
      </c>
      <c r="C203" s="101"/>
      <c r="D203" s="112">
        <v>900</v>
      </c>
      <c r="E203" s="11">
        <v>0</v>
      </c>
      <c r="F203" s="11">
        <v>0</v>
      </c>
      <c r="G203" s="11">
        <v>0</v>
      </c>
      <c r="H203" t="s">
        <v>94</v>
      </c>
      <c r="I203" t="s">
        <v>94</v>
      </c>
    </row>
    <row r="204" spans="1:9" x14ac:dyDescent="0.35">
      <c r="A204" s="101" t="s">
        <v>11</v>
      </c>
      <c r="B204" s="108" t="s">
        <v>38</v>
      </c>
      <c r="C204" s="101"/>
      <c r="D204" s="112">
        <v>163.89</v>
      </c>
      <c r="E204" s="11">
        <v>0</v>
      </c>
      <c r="F204" s="11">
        <v>0</v>
      </c>
      <c r="G204" s="11">
        <v>0</v>
      </c>
      <c r="H204" t="s">
        <v>83</v>
      </c>
      <c r="I204" s="101" t="s">
        <v>131</v>
      </c>
    </row>
    <row r="205" spans="1:9" x14ac:dyDescent="0.35">
      <c r="A205" s="101" t="s">
        <v>12</v>
      </c>
      <c r="B205" s="105" t="s">
        <v>36</v>
      </c>
      <c r="C205" s="101"/>
      <c r="D205" s="100">
        <f>51.67+29.8+8+9+22+3+5.21+4.81+4.71</f>
        <v>138.20000000000002</v>
      </c>
      <c r="E205" s="11">
        <v>0</v>
      </c>
      <c r="F205" s="11">
        <v>0</v>
      </c>
      <c r="G205" s="11">
        <v>0</v>
      </c>
      <c r="H205" t="s">
        <v>127</v>
      </c>
      <c r="I205" t="s">
        <v>92</v>
      </c>
    </row>
    <row r="206" spans="1:9" x14ac:dyDescent="0.35">
      <c r="A206" s="101" t="s">
        <v>12</v>
      </c>
      <c r="B206" s="105" t="s">
        <v>37</v>
      </c>
      <c r="C206" s="101"/>
      <c r="D206" s="100">
        <f>51.89+19.4+36.8+8.9+9+5.21+11.89+16.89</f>
        <v>159.97999999999996</v>
      </c>
      <c r="E206" s="11">
        <v>0</v>
      </c>
      <c r="F206" s="11">
        <v>0</v>
      </c>
      <c r="G206" s="11">
        <v>0</v>
      </c>
      <c r="H206" t="s">
        <v>127</v>
      </c>
      <c r="I206" t="s">
        <v>92</v>
      </c>
    </row>
    <row r="207" spans="1:9" x14ac:dyDescent="0.35">
      <c r="A207" s="101" t="s">
        <v>12</v>
      </c>
      <c r="B207" s="105" t="s">
        <v>38</v>
      </c>
      <c r="C207" s="101"/>
      <c r="D207" s="100">
        <f>54.76+19+37.2+32.2+36+14.5+4.9+6.95+2.9+56+5+17</f>
        <v>286.40999999999997</v>
      </c>
      <c r="E207" s="11">
        <v>0</v>
      </c>
      <c r="F207" s="11">
        <v>0</v>
      </c>
      <c r="G207" s="11">
        <v>0</v>
      </c>
      <c r="H207" t="s">
        <v>127</v>
      </c>
      <c r="I207" t="s">
        <v>92</v>
      </c>
    </row>
    <row r="208" spans="1:9" x14ac:dyDescent="0.35">
      <c r="A208" s="113" t="s">
        <v>12</v>
      </c>
      <c r="B208" s="114" t="s">
        <v>36</v>
      </c>
      <c r="C208" s="113"/>
      <c r="D208" s="115">
        <v>176</v>
      </c>
      <c r="E208" s="102">
        <v>0</v>
      </c>
      <c r="F208" s="102">
        <v>0</v>
      </c>
      <c r="G208" s="102">
        <v>0</v>
      </c>
      <c r="H208" s="113" t="s">
        <v>127</v>
      </c>
      <c r="I208" s="113" t="s">
        <v>93</v>
      </c>
    </row>
    <row r="209" spans="1:9" x14ac:dyDescent="0.35">
      <c r="A209" s="113" t="s">
        <v>12</v>
      </c>
      <c r="B209" s="114" t="s">
        <v>37</v>
      </c>
      <c r="C209" s="113"/>
      <c r="D209" s="115">
        <f>120+264</f>
        <v>384</v>
      </c>
      <c r="E209" s="102">
        <v>0</v>
      </c>
      <c r="F209" s="102">
        <v>0</v>
      </c>
      <c r="G209" s="102">
        <v>0</v>
      </c>
      <c r="H209" s="113" t="s">
        <v>127</v>
      </c>
      <c r="I209" s="113" t="s">
        <v>93</v>
      </c>
    </row>
    <row r="210" spans="1:9" x14ac:dyDescent="0.35">
      <c r="A210" s="101" t="s">
        <v>12</v>
      </c>
      <c r="B210" s="105" t="s">
        <v>38</v>
      </c>
      <c r="C210" s="101"/>
      <c r="D210" s="100">
        <v>240</v>
      </c>
      <c r="E210" s="11">
        <v>0</v>
      </c>
      <c r="F210" s="11">
        <v>0</v>
      </c>
      <c r="G210" s="11">
        <v>0</v>
      </c>
      <c r="H210" s="113" t="s">
        <v>127</v>
      </c>
      <c r="I210" s="113" t="s">
        <v>93</v>
      </c>
    </row>
    <row r="211" spans="1:9" x14ac:dyDescent="0.35">
      <c r="A211" s="101" t="s">
        <v>12</v>
      </c>
      <c r="B211" s="105" t="s">
        <v>36</v>
      </c>
      <c r="C211" s="101"/>
      <c r="D211" s="100">
        <v>123.42</v>
      </c>
      <c r="E211" s="11">
        <v>0</v>
      </c>
      <c r="F211" s="11">
        <v>0</v>
      </c>
      <c r="G211" s="11">
        <v>0</v>
      </c>
      <c r="H211" t="s">
        <v>127</v>
      </c>
      <c r="I211" t="s">
        <v>130</v>
      </c>
    </row>
    <row r="212" spans="1:9" x14ac:dyDescent="0.35">
      <c r="A212" s="101" t="s">
        <v>12</v>
      </c>
      <c r="B212" s="105" t="s">
        <v>38</v>
      </c>
      <c r="C212" s="101"/>
      <c r="D212" s="100">
        <v>1860</v>
      </c>
      <c r="E212" s="11">
        <v>0</v>
      </c>
      <c r="F212" s="11">
        <v>0</v>
      </c>
      <c r="G212" s="11">
        <v>0</v>
      </c>
      <c r="H212" t="s">
        <v>83</v>
      </c>
      <c r="I212" s="101" t="s">
        <v>131</v>
      </c>
    </row>
    <row r="213" spans="1:9" x14ac:dyDescent="0.35">
      <c r="A213" s="101" t="s">
        <v>12</v>
      </c>
      <c r="B213" s="105" t="s">
        <v>38</v>
      </c>
      <c r="C213" s="101"/>
      <c r="D213" s="100">
        <v>650</v>
      </c>
      <c r="E213" s="11">
        <v>0</v>
      </c>
      <c r="F213" s="11">
        <v>0</v>
      </c>
      <c r="G213" s="11">
        <v>0</v>
      </c>
      <c r="H213" t="s">
        <v>85</v>
      </c>
      <c r="I213" s="113" t="s">
        <v>85</v>
      </c>
    </row>
    <row r="214" spans="1:9" x14ac:dyDescent="0.35">
      <c r="A214" s="101" t="s">
        <v>11</v>
      </c>
      <c r="B214" s="105" t="s">
        <v>36</v>
      </c>
      <c r="C214" s="101"/>
      <c r="D214" s="100">
        <v>38.04</v>
      </c>
      <c r="E214" s="11">
        <v>0</v>
      </c>
      <c r="F214" s="11">
        <v>0</v>
      </c>
      <c r="G214" s="11">
        <v>0</v>
      </c>
      <c r="H214" t="s">
        <v>127</v>
      </c>
      <c r="I214" t="s">
        <v>92</v>
      </c>
    </row>
    <row r="215" spans="1:9" x14ac:dyDescent="0.35">
      <c r="A215" s="101" t="s">
        <v>11</v>
      </c>
      <c r="B215" s="105" t="s">
        <v>38</v>
      </c>
      <c r="C215" s="101"/>
      <c r="D215" s="100">
        <f>-38.04-12.5-17.5</f>
        <v>-68.039999999999992</v>
      </c>
      <c r="E215" s="11">
        <v>0</v>
      </c>
      <c r="F215" s="11">
        <v>0</v>
      </c>
      <c r="G215" s="11">
        <v>0</v>
      </c>
      <c r="H215" t="s">
        <v>127</v>
      </c>
      <c r="I215" t="s">
        <v>92</v>
      </c>
    </row>
    <row r="216" spans="1:9" x14ac:dyDescent="0.35">
      <c r="A216" s="101" t="s">
        <v>11</v>
      </c>
      <c r="B216" s="105" t="s">
        <v>36</v>
      </c>
      <c r="C216" s="101"/>
      <c r="D216" s="100">
        <v>38.04</v>
      </c>
      <c r="E216" s="11">
        <v>0</v>
      </c>
      <c r="F216" s="11">
        <v>0</v>
      </c>
      <c r="G216" s="11">
        <v>0</v>
      </c>
      <c r="H216" t="s">
        <v>127</v>
      </c>
      <c r="I216" t="s">
        <v>89</v>
      </c>
    </row>
    <row r="217" spans="1:9" x14ac:dyDescent="0.35">
      <c r="A217" s="101" t="s">
        <v>11</v>
      </c>
      <c r="B217" s="105" t="s">
        <v>38</v>
      </c>
      <c r="C217" s="101"/>
      <c r="D217" s="100">
        <f>0.5+9.7+1.4+5.3</f>
        <v>16.899999999999999</v>
      </c>
      <c r="E217" s="11">
        <v>0</v>
      </c>
      <c r="F217" s="11">
        <v>0</v>
      </c>
      <c r="G217" s="11">
        <v>0</v>
      </c>
      <c r="H217" t="s">
        <v>83</v>
      </c>
      <c r="I217" s="101" t="s">
        <v>131</v>
      </c>
    </row>
    <row r="218" spans="1:9" x14ac:dyDescent="0.35">
      <c r="A218" s="101" t="s">
        <v>11</v>
      </c>
      <c r="B218" s="105" t="s">
        <v>38</v>
      </c>
      <c r="C218" s="101"/>
      <c r="D218" s="100">
        <f>55+31.49</f>
        <v>86.49</v>
      </c>
      <c r="E218" s="11">
        <v>0</v>
      </c>
      <c r="F218" s="11">
        <v>0</v>
      </c>
      <c r="G218" s="11">
        <v>0</v>
      </c>
      <c r="H218" t="s">
        <v>83</v>
      </c>
      <c r="I218" s="101" t="s">
        <v>131</v>
      </c>
    </row>
    <row r="219" spans="1:9" x14ac:dyDescent="0.35">
      <c r="A219" s="101" t="s">
        <v>12</v>
      </c>
      <c r="B219" s="108" t="s">
        <v>37</v>
      </c>
      <c r="C219" s="101"/>
      <c r="D219" s="100">
        <v>2440</v>
      </c>
      <c r="E219" s="11">
        <v>0</v>
      </c>
      <c r="F219" s="11">
        <v>0</v>
      </c>
      <c r="G219" s="11">
        <v>0</v>
      </c>
      <c r="H219" s="101" t="s">
        <v>87</v>
      </c>
      <c r="I219" s="101" t="s">
        <v>126</v>
      </c>
    </row>
    <row r="220" spans="1:9" x14ac:dyDescent="0.35">
      <c r="D220" s="116"/>
    </row>
    <row r="225" spans="1:2" x14ac:dyDescent="0.35">
      <c r="A225" s="106"/>
    </row>
    <row r="226" spans="1:2" x14ac:dyDescent="0.35">
      <c r="A226" s="101"/>
      <c r="B226" s="108"/>
    </row>
    <row r="227" spans="1:2" x14ac:dyDescent="0.35">
      <c r="A227" s="101"/>
      <c r="B227" s="108"/>
    </row>
    <row r="228" spans="1:2" x14ac:dyDescent="0.35">
      <c r="A228" s="101"/>
      <c r="B228" s="108"/>
    </row>
    <row r="229" spans="1:2" x14ac:dyDescent="0.35">
      <c r="A229" s="101"/>
      <c r="B229" s="108"/>
    </row>
    <row r="231" spans="1:2" x14ac:dyDescent="0.35">
      <c r="A231" s="106"/>
    </row>
  </sheetData>
  <autoFilter ref="A1:I219" xr:uid="{52C9B8FD-D170-4DC6-98F8-0D4F25028C0B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Análisis Datos</vt:lpstr>
      <vt:lpstr>Análisis Datos AL 2</vt:lpstr>
      <vt:lpstr>Análisis Datos ME</vt:lpstr>
      <vt:lpstr>Cta Resultados</vt:lpstr>
      <vt:lpstr>Facturas</vt:lpstr>
      <vt:lpstr>Proformas</vt:lpstr>
      <vt:lpstr>Gastos personal</vt:lpstr>
      <vt:lpstr>Letrados</vt:lpstr>
      <vt:lpstr>Socios</vt:lpstr>
      <vt:lpstr>Gastos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cp:lastPrinted>2019-03-26T15:26:10Z</cp:lastPrinted>
  <dcterms:created xsi:type="dcterms:W3CDTF">2019-01-08T13:20:58Z</dcterms:created>
  <dcterms:modified xsi:type="dcterms:W3CDTF">2019-06-24T04:22:46Z</dcterms:modified>
</cp:coreProperties>
</file>