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Masterclass como Crear una cuenta de resultados\"/>
    </mc:Choice>
  </mc:AlternateContent>
  <xr:revisionPtr revIDLastSave="0" documentId="8_{CAC62758-B94C-4254-B42F-A59C6F40C1F1}" xr6:coauthVersionLast="38" xr6:coauthVersionMax="38" xr10:uidLastSave="{00000000-0000-0000-0000-000000000000}"/>
  <bookViews>
    <workbookView xWindow="0" yWindow="0" windowWidth="14380" windowHeight="4470" xr2:uid="{00000000-000D-0000-FFFF-FFFF00000000}"/>
  </bookViews>
  <sheets>
    <sheet name="Cuenta Resultados" sheetId="3" r:id="rId1"/>
    <sheet name="Cartera Clientes" sheetId="4" r:id="rId2"/>
  </sheets>
  <definedNames>
    <definedName name="_xlnm._FilterDatabase" localSheetId="1" hidden="1">'Cartera Clientes'!$A$2:$Y$21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4" i="4" l="1"/>
  <c r="N24" i="4"/>
  <c r="M24" i="4"/>
  <c r="L24" i="4"/>
  <c r="K24" i="4"/>
  <c r="J24" i="4"/>
  <c r="I24" i="4"/>
  <c r="H24" i="4"/>
  <c r="G24" i="4"/>
  <c r="F24" i="4"/>
  <c r="E24" i="4"/>
  <c r="D24" i="4"/>
  <c r="O23" i="4"/>
  <c r="N23" i="4"/>
  <c r="M23" i="4"/>
  <c r="L23" i="4"/>
  <c r="K23" i="4"/>
  <c r="J23" i="4"/>
  <c r="I23" i="4"/>
  <c r="H23" i="4"/>
  <c r="G23" i="4"/>
  <c r="F23" i="4"/>
  <c r="E23" i="4"/>
  <c r="D23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3" i="4"/>
  <c r="P23" i="4" s="1"/>
  <c r="O1" i="4"/>
  <c r="N1" i="4"/>
  <c r="M1" i="4"/>
  <c r="L1" i="4"/>
  <c r="K1" i="4"/>
  <c r="J1" i="4"/>
  <c r="I1" i="4"/>
  <c r="H1" i="4"/>
  <c r="G1" i="4"/>
  <c r="F1" i="4"/>
  <c r="E1" i="4"/>
  <c r="D1" i="4"/>
  <c r="AN23" i="3"/>
  <c r="AM23" i="3"/>
  <c r="AL23" i="3"/>
  <c r="AK23" i="3"/>
  <c r="AJ23" i="3"/>
  <c r="AI23" i="3"/>
  <c r="AH23" i="3"/>
  <c r="AG23" i="3"/>
  <c r="AF23" i="3"/>
  <c r="AC23" i="3"/>
  <c r="N23" i="3"/>
  <c r="AN20" i="3"/>
  <c r="AM20" i="3"/>
  <c r="AL20" i="3"/>
  <c r="AK20" i="3"/>
  <c r="AJ20" i="3"/>
  <c r="AI20" i="3"/>
  <c r="AH20" i="3"/>
  <c r="AG20" i="3"/>
  <c r="AF20" i="3"/>
  <c r="AC20" i="3"/>
  <c r="N20" i="3"/>
  <c r="N16" i="3"/>
  <c r="AK15" i="3"/>
  <c r="AG15" i="3"/>
  <c r="N15" i="3"/>
  <c r="AI14" i="3"/>
  <c r="AF14" i="3"/>
  <c r="N14" i="3"/>
  <c r="AQ13" i="3"/>
  <c r="AP13" i="3"/>
  <c r="AO13" i="3"/>
  <c r="AB13" i="3"/>
  <c r="AA13" i="3"/>
  <c r="Z13" i="3"/>
  <c r="Y13" i="3"/>
  <c r="U13" i="3"/>
  <c r="M13" i="3"/>
  <c r="L13" i="3"/>
  <c r="K13" i="3"/>
  <c r="J13" i="3"/>
  <c r="I13" i="3"/>
  <c r="H13" i="3"/>
  <c r="G13" i="3"/>
  <c r="F13" i="3"/>
  <c r="E13" i="3"/>
  <c r="D13" i="3"/>
  <c r="C13" i="3"/>
  <c r="B13" i="3"/>
  <c r="AH12" i="3"/>
  <c r="N12" i="3"/>
  <c r="AN9" i="3"/>
  <c r="AN8" i="3" s="1"/>
  <c r="AM9" i="3"/>
  <c r="AM8" i="3" s="1"/>
  <c r="AL9" i="3"/>
  <c r="AL8" i="3" s="1"/>
  <c r="AJ9" i="3"/>
  <c r="AJ8" i="3" s="1"/>
  <c r="AI9" i="3"/>
  <c r="AI8" i="3" s="1"/>
  <c r="AF9" i="3"/>
  <c r="AF8" i="3" s="1"/>
  <c r="N9" i="3"/>
  <c r="AQ8" i="3"/>
  <c r="AP8" i="3"/>
  <c r="AO8" i="3"/>
  <c r="W8" i="3"/>
  <c r="V8" i="3"/>
  <c r="R8" i="3"/>
  <c r="M8" i="3"/>
  <c r="L8" i="3"/>
  <c r="K8" i="3"/>
  <c r="J8" i="3"/>
  <c r="I8" i="3"/>
  <c r="H8" i="3"/>
  <c r="G8" i="3"/>
  <c r="F8" i="3"/>
  <c r="E8" i="3"/>
  <c r="D8" i="3"/>
  <c r="C8" i="3"/>
  <c r="B8" i="3"/>
  <c r="AB7" i="3"/>
  <c r="AA7" i="3"/>
  <c r="Z7" i="3"/>
  <c r="Y7" i="3"/>
  <c r="X7" i="3"/>
  <c r="W7" i="3"/>
  <c r="V7" i="3"/>
  <c r="U7" i="3"/>
  <c r="T7" i="3"/>
  <c r="S7" i="3"/>
  <c r="R7" i="3"/>
  <c r="Q7" i="3"/>
  <c r="N7" i="3"/>
  <c r="AB6" i="3"/>
  <c r="AB4" i="3" s="1"/>
  <c r="AB10" i="3" s="1"/>
  <c r="AB17" i="3" s="1"/>
  <c r="AB21" i="3" s="1"/>
  <c r="AB24" i="3" s="1"/>
  <c r="AA6" i="3"/>
  <c r="Z6" i="3"/>
  <c r="Y6" i="3"/>
  <c r="X6" i="3"/>
  <c r="W6" i="3"/>
  <c r="V6" i="3"/>
  <c r="U6" i="3"/>
  <c r="T6" i="3"/>
  <c r="T4" i="3" s="1"/>
  <c r="S6" i="3"/>
  <c r="R6" i="3"/>
  <c r="Q6" i="3"/>
  <c r="N6" i="3"/>
  <c r="AJ4" i="3"/>
  <c r="AB5" i="3"/>
  <c r="AA5" i="3"/>
  <c r="Z5" i="3"/>
  <c r="Y5" i="3"/>
  <c r="X5" i="3"/>
  <c r="W5" i="3"/>
  <c r="AL4" i="3" s="1"/>
  <c r="V5" i="3"/>
  <c r="U5" i="3"/>
  <c r="T5" i="3"/>
  <c r="S5" i="3"/>
  <c r="AH4" i="3" s="1"/>
  <c r="R5" i="3"/>
  <c r="Q5" i="3"/>
  <c r="N5" i="3"/>
  <c r="AQ4" i="3"/>
  <c r="AP4" i="3"/>
  <c r="AO4" i="3"/>
  <c r="M4" i="3"/>
  <c r="L4" i="3"/>
  <c r="L10" i="3" s="1"/>
  <c r="K4" i="3"/>
  <c r="J4" i="3"/>
  <c r="I4" i="3"/>
  <c r="H4" i="3"/>
  <c r="H10" i="3" s="1"/>
  <c r="G4" i="3"/>
  <c r="F4" i="3"/>
  <c r="E4" i="3"/>
  <c r="D4" i="3"/>
  <c r="D10" i="3" s="1"/>
  <c r="C4" i="3"/>
  <c r="B4" i="3"/>
  <c r="AQ10" i="3" l="1"/>
  <c r="U4" i="3"/>
  <c r="C10" i="3"/>
  <c r="C17" i="3" s="1"/>
  <c r="C18" i="3" s="1"/>
  <c r="G10" i="3"/>
  <c r="G17" i="3" s="1"/>
  <c r="G21" i="3" s="1"/>
  <c r="G24" i="3" s="1"/>
  <c r="G25" i="3" s="1"/>
  <c r="K10" i="3"/>
  <c r="K17" i="3" s="1"/>
  <c r="E10" i="3"/>
  <c r="E17" i="3" s="1"/>
  <c r="E18" i="3" s="1"/>
  <c r="I10" i="3"/>
  <c r="I17" i="3" s="1"/>
  <c r="I18" i="3" s="1"/>
  <c r="M10" i="3"/>
  <c r="M17" i="3" s="1"/>
  <c r="M18" i="3" s="1"/>
  <c r="X4" i="3"/>
  <c r="AP10" i="3"/>
  <c r="AP17" i="3" s="1"/>
  <c r="R4" i="3"/>
  <c r="V4" i="3"/>
  <c r="V10" i="3" s="1"/>
  <c r="Z4" i="3"/>
  <c r="Z10" i="3" s="1"/>
  <c r="Z17" i="3" s="1"/>
  <c r="Z21" i="3" s="1"/>
  <c r="Z24" i="3" s="1"/>
  <c r="N13" i="3"/>
  <c r="AR23" i="3"/>
  <c r="P24" i="4"/>
  <c r="D17" i="3"/>
  <c r="D21" i="3" s="1"/>
  <c r="D24" i="3" s="1"/>
  <c r="D25" i="3" s="1"/>
  <c r="H17" i="3"/>
  <c r="L17" i="3"/>
  <c r="L18" i="3" s="1"/>
  <c r="AO10" i="3"/>
  <c r="AO17" i="3" s="1"/>
  <c r="AO21" i="3" s="1"/>
  <c r="AO24" i="3" s="1"/>
  <c r="AO25" i="3" s="1"/>
  <c r="N8" i="3"/>
  <c r="AR20" i="3"/>
  <c r="B10" i="3"/>
  <c r="B17" i="3" s="1"/>
  <c r="F10" i="3"/>
  <c r="F17" i="3" s="1"/>
  <c r="F18" i="3" s="1"/>
  <c r="J10" i="3"/>
  <c r="J17" i="3" s="1"/>
  <c r="Q4" i="3"/>
  <c r="Y4" i="3"/>
  <c r="AQ17" i="3"/>
  <c r="AQ21" i="3" s="1"/>
  <c r="AQ24" i="3" s="1"/>
  <c r="AQ25" i="3" s="1"/>
  <c r="AJ10" i="3"/>
  <c r="Q13" i="3"/>
  <c r="R10" i="3"/>
  <c r="AJ14" i="3"/>
  <c r="AK9" i="3"/>
  <c r="AK8" i="3" s="1"/>
  <c r="AK12" i="3"/>
  <c r="X13" i="3"/>
  <c r="AM14" i="3"/>
  <c r="AH9" i="3"/>
  <c r="AH8" i="3" s="1"/>
  <c r="AH10" i="3" s="1"/>
  <c r="S8" i="3"/>
  <c r="AL12" i="3"/>
  <c r="AN14" i="3"/>
  <c r="AL10" i="3"/>
  <c r="AG9" i="3"/>
  <c r="AG8" i="3" s="1"/>
  <c r="AG12" i="3"/>
  <c r="T13" i="3"/>
  <c r="K21" i="3"/>
  <c r="K24" i="3" s="1"/>
  <c r="K25" i="3" s="1"/>
  <c r="K18" i="3"/>
  <c r="AP21" i="3"/>
  <c r="AP24" i="3" s="1"/>
  <c r="AP25" i="3" s="1"/>
  <c r="AP18" i="3"/>
  <c r="C21" i="3"/>
  <c r="C24" i="3" s="1"/>
  <c r="C25" i="3" s="1"/>
  <c r="D18" i="3"/>
  <c r="H18" i="3"/>
  <c r="H21" i="3"/>
  <c r="H24" i="3" s="1"/>
  <c r="H25" i="3" s="1"/>
  <c r="AF4" i="3"/>
  <c r="E21" i="3"/>
  <c r="E24" i="3" s="1"/>
  <c r="E25" i="3" s="1"/>
  <c r="J18" i="3"/>
  <c r="J21" i="3"/>
  <c r="J24" i="3" s="1"/>
  <c r="S4" i="3"/>
  <c r="W4" i="3"/>
  <c r="W10" i="3" s="1"/>
  <c r="AA4" i="3"/>
  <c r="AA10" i="3" s="1"/>
  <c r="AA17" i="3" s="1"/>
  <c r="AA21" i="3" s="1"/>
  <c r="AA24" i="3" s="1"/>
  <c r="AC5" i="3"/>
  <c r="AC7" i="3"/>
  <c r="AC14" i="3"/>
  <c r="AC15" i="3"/>
  <c r="N4" i="3"/>
  <c r="AN4" i="3"/>
  <c r="T8" i="3"/>
  <c r="T10" i="3" s="1"/>
  <c r="X8" i="3"/>
  <c r="X10" i="3" s="1"/>
  <c r="AH15" i="3"/>
  <c r="AL15" i="3"/>
  <c r="AI16" i="3"/>
  <c r="AG4" i="3"/>
  <c r="AK4" i="3"/>
  <c r="AC6" i="3"/>
  <c r="Q8" i="3"/>
  <c r="Q10" i="3" s="1"/>
  <c r="U8" i="3"/>
  <c r="Y8" i="3"/>
  <c r="AC9" i="3"/>
  <c r="AC12" i="3"/>
  <c r="AI12" i="3"/>
  <c r="AM12" i="3"/>
  <c r="R13" i="3"/>
  <c r="V13" i="3"/>
  <c r="AG14" i="3"/>
  <c r="AK14" i="3"/>
  <c r="AI15" i="3"/>
  <c r="AM15" i="3"/>
  <c r="AC16" i="3"/>
  <c r="AF12" i="3"/>
  <c r="AJ12" i="3"/>
  <c r="AN12" i="3"/>
  <c r="S13" i="3"/>
  <c r="W13" i="3"/>
  <c r="AH14" i="3"/>
  <c r="AL14" i="3"/>
  <c r="AF15" i="3"/>
  <c r="AJ15" i="3"/>
  <c r="AN15" i="3"/>
  <c r="AF16" i="3"/>
  <c r="AJ16" i="3"/>
  <c r="AN16" i="3"/>
  <c r="AG16" i="3"/>
  <c r="AK16" i="3"/>
  <c r="AH16" i="3"/>
  <c r="AL16" i="3"/>
  <c r="AM16" i="3"/>
  <c r="AI13" i="3" l="1"/>
  <c r="F21" i="3"/>
  <c r="F24" i="3" s="1"/>
  <c r="F25" i="3" s="1"/>
  <c r="AO18" i="3"/>
  <c r="G18" i="3"/>
  <c r="AQ18" i="3"/>
  <c r="L21" i="3"/>
  <c r="L24" i="3" s="1"/>
  <c r="L25" i="3" s="1"/>
  <c r="U10" i="3"/>
  <c r="U17" i="3" s="1"/>
  <c r="U21" i="3" s="1"/>
  <c r="U24" i="3" s="1"/>
  <c r="U25" i="3" s="1"/>
  <c r="AG10" i="3"/>
  <c r="AG17" i="3" s="1"/>
  <c r="X17" i="3"/>
  <c r="M21" i="3"/>
  <c r="M24" i="3" s="1"/>
  <c r="M25" i="3" s="1"/>
  <c r="AC4" i="3"/>
  <c r="V17" i="3"/>
  <c r="V21" i="3" s="1"/>
  <c r="V24" i="3" s="1"/>
  <c r="V25" i="3" s="1"/>
  <c r="N10" i="3"/>
  <c r="I21" i="3"/>
  <c r="I24" i="3" s="1"/>
  <c r="I25" i="3" s="1"/>
  <c r="AJ13" i="3"/>
  <c r="AC13" i="3"/>
  <c r="AR14" i="3"/>
  <c r="AR8" i="3"/>
  <c r="AN13" i="3"/>
  <c r="AK10" i="3"/>
  <c r="T17" i="3"/>
  <c r="T18" i="3" s="1"/>
  <c r="AM13" i="3"/>
  <c r="S10" i="3"/>
  <c r="AJ17" i="3"/>
  <c r="AJ18" i="3" s="1"/>
  <c r="V18" i="3"/>
  <c r="Q17" i="3"/>
  <c r="X21" i="3"/>
  <c r="X24" i="3" s="1"/>
  <c r="X25" i="3" s="1"/>
  <c r="X18" i="3"/>
  <c r="AN10" i="3"/>
  <c r="AR16" i="3"/>
  <c r="AR15" i="3"/>
  <c r="AR12" i="3"/>
  <c r="AK13" i="3"/>
  <c r="AI4" i="3"/>
  <c r="AI10" i="3" s="1"/>
  <c r="AI17" i="3" s="1"/>
  <c r="W17" i="3"/>
  <c r="B18" i="3"/>
  <c r="B21" i="3"/>
  <c r="N17" i="3"/>
  <c r="R17" i="3"/>
  <c r="AG13" i="3"/>
  <c r="S17" i="3"/>
  <c r="Y10" i="3"/>
  <c r="AF13" i="3"/>
  <c r="AF10" i="3"/>
  <c r="AL13" i="3"/>
  <c r="AL17" i="3" s="1"/>
  <c r="AH13" i="3"/>
  <c r="AH17" i="3" s="1"/>
  <c r="AC8" i="3"/>
  <c r="AM4" i="3"/>
  <c r="AM10" i="3" s="1"/>
  <c r="J25" i="3"/>
  <c r="U18" i="3" l="1"/>
  <c r="AC10" i="3"/>
  <c r="AR4" i="3"/>
  <c r="AR13" i="3"/>
  <c r="AK17" i="3"/>
  <c r="AK21" i="3" s="1"/>
  <c r="AK24" i="3" s="1"/>
  <c r="AK25" i="3" s="1"/>
  <c r="T21" i="3"/>
  <c r="T24" i="3" s="1"/>
  <c r="T25" i="3" s="1"/>
  <c r="AJ21" i="3"/>
  <c r="AJ24" i="3" s="1"/>
  <c r="AJ25" i="3" s="1"/>
  <c r="AN17" i="3"/>
  <c r="AN21" i="3" s="1"/>
  <c r="AN24" i="3" s="1"/>
  <c r="AM17" i="3"/>
  <c r="AM21" i="3" s="1"/>
  <c r="AM24" i="3" s="1"/>
  <c r="AM25" i="3" s="1"/>
  <c r="S21" i="3"/>
  <c r="S24" i="3" s="1"/>
  <c r="S25" i="3" s="1"/>
  <c r="S18" i="3"/>
  <c r="AL21" i="3"/>
  <c r="AL24" i="3" s="1"/>
  <c r="AL25" i="3" s="1"/>
  <c r="AL18" i="3"/>
  <c r="R21" i="3"/>
  <c r="R24" i="3" s="1"/>
  <c r="R25" i="3" s="1"/>
  <c r="R18" i="3"/>
  <c r="W21" i="3"/>
  <c r="W24" i="3" s="1"/>
  <c r="W25" i="3" s="1"/>
  <c r="W18" i="3"/>
  <c r="AH21" i="3"/>
  <c r="AH24" i="3" s="1"/>
  <c r="AH25" i="3" s="1"/>
  <c r="AH18" i="3"/>
  <c r="AF17" i="3"/>
  <c r="AR10" i="3"/>
  <c r="AI21" i="3"/>
  <c r="AI24" i="3" s="1"/>
  <c r="AI25" i="3" s="1"/>
  <c r="AI18" i="3"/>
  <c r="AN18" i="3"/>
  <c r="AG21" i="3"/>
  <c r="AG24" i="3" s="1"/>
  <c r="AG25" i="3" s="1"/>
  <c r="AG18" i="3"/>
  <c r="Y17" i="3"/>
  <c r="N21" i="3"/>
  <c r="B24" i="3"/>
  <c r="Q21" i="3"/>
  <c r="Q18" i="3"/>
  <c r="AC17" i="3"/>
  <c r="AK18" i="3" l="1"/>
  <c r="AM18" i="3"/>
  <c r="B25" i="3"/>
  <c r="N24" i="3"/>
  <c r="Y21" i="3"/>
  <c r="AC21" i="3" s="1"/>
  <c r="Y18" i="3"/>
  <c r="AN25" i="3"/>
  <c r="Q24" i="3"/>
  <c r="AR17" i="3"/>
  <c r="AF21" i="3"/>
  <c r="AF18" i="3"/>
  <c r="Q25" i="3" l="1"/>
  <c r="AF24" i="3"/>
  <c r="AR24" i="3" s="1"/>
  <c r="AR21" i="3"/>
  <c r="Y24" i="3"/>
  <c r="Y25" i="3" l="1"/>
  <c r="AC24" i="3"/>
</calcChain>
</file>

<file path=xl/sharedStrings.xml><?xml version="1.0" encoding="utf-8"?>
<sst xmlns="http://schemas.openxmlformats.org/spreadsheetml/2006/main" count="166" uniqueCount="62">
  <si>
    <t>Cuenta resultados operativa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</si>
  <si>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</si>
  <si>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</si>
  <si>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</si>
  <si>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</si>
  <si>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</si>
  <si>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</si>
  <si>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</si>
  <si>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</si>
  <si>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</si>
  <si>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</si>
  <si>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</si>
  <si>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</si>
  <si>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</si>
  <si>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Ingresos</t>
  </si>
  <si>
    <t>Origen 1</t>
  </si>
  <si>
    <t>Consultoría</t>
  </si>
  <si>
    <t>Origen 2</t>
  </si>
  <si>
    <t>Formación</t>
  </si>
  <si>
    <t>Origen 3</t>
  </si>
  <si>
    <t>Producto</t>
  </si>
  <si>
    <t>Gastos Directos</t>
  </si>
  <si>
    <t>Compras</t>
  </si>
  <si>
    <t>Beneficio Bruto</t>
  </si>
  <si>
    <t>Costes de Personal</t>
  </si>
  <si>
    <t>Gastos Indirectos</t>
  </si>
  <si>
    <t>Suministros</t>
  </si>
  <si>
    <t>Mantenimientos</t>
  </si>
  <si>
    <t>Servicios Externalizados</t>
  </si>
  <si>
    <t>Resultado Operativo</t>
  </si>
  <si>
    <t>Amortizaciones</t>
  </si>
  <si>
    <t>Resultado de Explotación</t>
  </si>
  <si>
    <t>Otros Ingresos / Otros Gastos</t>
  </si>
  <si>
    <t>Resultado Neto A.I.</t>
  </si>
  <si>
    <t xml:space="preserve"> </t>
  </si>
  <si>
    <t>Cliente</t>
  </si>
  <si>
    <t>Tipo servicio</t>
  </si>
  <si>
    <t>Tipo Cliente</t>
  </si>
  <si>
    <t>Comentario</t>
  </si>
  <si>
    <t>Stark Consulting</t>
  </si>
  <si>
    <t>Cliente nuevo</t>
  </si>
  <si>
    <t>Pedro Martin</t>
  </si>
  <si>
    <t>Cliente retenido</t>
  </si>
  <si>
    <t>Academia 2001</t>
  </si>
  <si>
    <t>Supermercado Par</t>
  </si>
  <si>
    <t>Automoviles Fran</t>
  </si>
  <si>
    <t>Colchonetas Enjoy</t>
  </si>
  <si>
    <t>Men &amp; You</t>
  </si>
  <si>
    <t>Target one</t>
  </si>
  <si>
    <t>Dylux</t>
  </si>
  <si>
    <t>Lenovo</t>
  </si>
  <si>
    <t>Oreylly</t>
  </si>
  <si>
    <t>Terry mill</t>
  </si>
  <si>
    <t>Atlantis</t>
  </si>
  <si>
    <t>Engel TV</t>
  </si>
  <si>
    <t>Fotrografia Young</t>
  </si>
  <si>
    <t>Corbero</t>
  </si>
  <si>
    <t>Chocolaes milk</t>
  </si>
  <si>
    <t>Cliente Nuevo</t>
  </si>
  <si>
    <t>Cliente Retenido</t>
  </si>
  <si>
    <t>Total Cliente Nuevo</t>
  </si>
  <si>
    <t>Total Cliente Retenido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</si>
</sst>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i/>
      <sz val="10"/>
      <name val="Arial"/>
    </font>
    <font>
      <b/>
      <sz val="10"/>
      <color rgb="FFFFFFFF"/>
      <name val="Arial"/>
    </font>
    <font>
      <b/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1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45F06"/>
        <bgColor rgb="FFB45F06"/>
      </patternFill>
    </fill>
    <fill>
      <patternFill patternType="solid">
        <fgColor rgb="FF38761D"/>
        <bgColor rgb="FF38761D"/>
      </patternFill>
    </fill>
    <fill>
      <patternFill patternType="solid">
        <fgColor rgb="FF1155CC"/>
        <bgColor rgb="FF1155CC"/>
      </patternFill>
    </fill>
    <fill>
      <patternFill patternType="solid">
        <fgColor rgb="FFF9CB9C"/>
        <bgColor rgb="FFF9CB9C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rgb="FF93C47D"/>
        <bgColor rgb="FF93C47D"/>
      </patternFill>
    </fill>
    <fill>
      <patternFill patternType="solid">
        <fgColor rgb="FFD0E0E3"/>
        <bgColor rgb="FFD0E0E3"/>
      </patternFill>
    </fill>
    <fill>
      <patternFill patternType="solid">
        <fgColor rgb="FFF6B26B"/>
        <bgColor rgb="FFF6B26B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 applyFont="1" applyAlignment="1"/>
    <xf numFmtId="0" fontId="2" fillId="2" borderId="0" xfId="0" applyFont="1" applyFill="1" applyAlignment="1"/>
    <xf numFmtId="0" fontId="2" fillId="0" borderId="0" xfId="0" applyFont="1" applyAlignment="1"/>
    <xf numFmtId="0" fontId="2" fillId="2" borderId="1" xfId="0" applyFont="1" applyFill="1" applyBorder="1" applyAlignment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4" fillId="4" borderId="3" xfId="0" applyFont="1" applyFill="1" applyBorder="1" applyAlignment="1">
      <alignment horizontal="center"/>
    </xf>
    <xf numFmtId="0" fontId="2" fillId="0" borderId="4" xfId="0" applyFont="1" applyBorder="1" applyAlignment="1"/>
    <xf numFmtId="0" fontId="4" fillId="5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6" borderId="2" xfId="0" applyFont="1" applyFill="1" applyBorder="1" applyAlignment="1"/>
    <xf numFmtId="3" fontId="2" fillId="6" borderId="3" xfId="0" applyNumberFormat="1" applyFont="1" applyFill="1" applyBorder="1" applyAlignment="1">
      <alignment horizontal="center"/>
    </xf>
    <xf numFmtId="3" fontId="2" fillId="7" borderId="3" xfId="0" applyNumberFormat="1" applyFont="1" applyFill="1" applyBorder="1" applyAlignment="1">
      <alignment horizontal="center"/>
    </xf>
    <xf numFmtId="0" fontId="5" fillId="8" borderId="3" xfId="0" applyFont="1" applyFill="1" applyBorder="1" applyAlignment="1"/>
    <xf numFmtId="3" fontId="2" fillId="8" borderId="3" xfId="0" applyNumberFormat="1" applyFont="1" applyFill="1" applyBorder="1" applyAlignment="1">
      <alignment horizontal="center"/>
    </xf>
    <xf numFmtId="0" fontId="5" fillId="9" borderId="3" xfId="0" applyFont="1" applyFill="1" applyBorder="1" applyAlignment="1"/>
    <xf numFmtId="3" fontId="2" fillId="9" borderId="3" xfId="0" applyNumberFormat="1" applyFont="1" applyFill="1" applyBorder="1" applyAlignment="1">
      <alignment horizontal="center"/>
    </xf>
    <xf numFmtId="3" fontId="2" fillId="2" borderId="0" xfId="0" applyNumberFormat="1" applyFont="1" applyFill="1" applyAlignment="1"/>
    <xf numFmtId="9" fontId="2" fillId="2" borderId="0" xfId="0" applyNumberFormat="1" applyFont="1" applyFill="1" applyAlignment="1">
      <alignment horizontal="center"/>
    </xf>
    <xf numFmtId="0" fontId="5" fillId="0" borderId="2" xfId="0" applyFont="1" applyBorder="1" applyAlignment="1"/>
    <xf numFmtId="3" fontId="2" fillId="0" borderId="3" xfId="0" applyNumberFormat="1" applyFont="1" applyBorder="1" applyAlignment="1">
      <alignment horizontal="center"/>
    </xf>
    <xf numFmtId="0" fontId="5" fillId="0" borderId="3" xfId="0" applyFont="1" applyBorder="1" applyAlignment="1"/>
    <xf numFmtId="3" fontId="2" fillId="10" borderId="3" xfId="0" applyNumberFormat="1" applyFont="1" applyFill="1" applyBorder="1" applyAlignment="1">
      <alignment horizontal="center"/>
    </xf>
    <xf numFmtId="0" fontId="5" fillId="0" borderId="3" xfId="0" applyFont="1" applyBorder="1" applyAlignment="1"/>
    <xf numFmtId="3" fontId="2" fillId="8" borderId="3" xfId="0" applyNumberFormat="1" applyFont="1" applyFill="1" applyBorder="1" applyAlignment="1"/>
    <xf numFmtId="0" fontId="5" fillId="2" borderId="2" xfId="0" applyFont="1" applyFill="1" applyBorder="1" applyAlignment="1"/>
    <xf numFmtId="3" fontId="5" fillId="2" borderId="3" xfId="0" applyNumberFormat="1" applyFont="1" applyFill="1" applyBorder="1" applyAlignment="1">
      <alignment horizontal="center"/>
    </xf>
    <xf numFmtId="0" fontId="5" fillId="2" borderId="3" xfId="0" applyFont="1" applyFill="1" applyBorder="1" applyAlignment="1"/>
    <xf numFmtId="3" fontId="2" fillId="2" borderId="3" xfId="0" applyNumberFormat="1" applyFont="1" applyFill="1" applyBorder="1" applyAlignment="1"/>
    <xf numFmtId="0" fontId="5" fillId="11" borderId="2" xfId="0" applyFont="1" applyFill="1" applyBorder="1" applyAlignment="1"/>
    <xf numFmtId="3" fontId="5" fillId="11" borderId="3" xfId="0" applyNumberFormat="1" applyFont="1" applyFill="1" applyBorder="1" applyAlignment="1">
      <alignment horizontal="center"/>
    </xf>
    <xf numFmtId="0" fontId="5" fillId="11" borderId="3" xfId="0" applyFont="1" applyFill="1" applyBorder="1" applyAlignment="1"/>
    <xf numFmtId="0" fontId="2" fillId="0" borderId="1" xfId="0" applyFont="1" applyBorder="1" applyAlignment="1"/>
    <xf numFmtId="3" fontId="2" fillId="0" borderId="1" xfId="0" applyNumberFormat="1" applyFont="1" applyBorder="1" applyAlignment="1"/>
    <xf numFmtId="0" fontId="5" fillId="6" borderId="5" xfId="0" applyFont="1" applyFill="1" applyBorder="1" applyAlignment="1"/>
    <xf numFmtId="3" fontId="2" fillId="6" borderId="4" xfId="0" applyNumberFormat="1" applyFont="1" applyFill="1" applyBorder="1" applyAlignment="1">
      <alignment horizontal="center"/>
    </xf>
    <xf numFmtId="3" fontId="2" fillId="7" borderId="4" xfId="0" applyNumberFormat="1" applyFont="1" applyFill="1" applyBorder="1" applyAlignment="1">
      <alignment horizontal="center"/>
    </xf>
    <xf numFmtId="0" fontId="5" fillId="8" borderId="6" xfId="0" applyFont="1" applyFill="1" applyBorder="1" applyAlignment="1"/>
    <xf numFmtId="3" fontId="2" fillId="8" borderId="6" xfId="0" applyNumberFormat="1" applyFont="1" applyFill="1" applyBorder="1" applyAlignment="1">
      <alignment horizontal="center"/>
    </xf>
    <xf numFmtId="3" fontId="2" fillId="8" borderId="6" xfId="0" applyNumberFormat="1" applyFont="1" applyFill="1" applyBorder="1" applyAlignment="1"/>
    <xf numFmtId="3" fontId="2" fillId="7" borderId="6" xfId="0" applyNumberFormat="1" applyFont="1" applyFill="1" applyBorder="1" applyAlignment="1">
      <alignment horizontal="center"/>
    </xf>
    <xf numFmtId="0" fontId="5" fillId="9" borderId="6" xfId="0" applyFont="1" applyFill="1" applyBorder="1" applyAlignment="1"/>
    <xf numFmtId="3" fontId="2" fillId="9" borderId="6" xfId="0" applyNumberFormat="1" applyFont="1" applyFill="1" applyBorder="1" applyAlignment="1">
      <alignment horizontal="center"/>
    </xf>
    <xf numFmtId="3" fontId="5" fillId="6" borderId="3" xfId="0" applyNumberFormat="1" applyFont="1" applyFill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/>
    <xf numFmtId="0" fontId="5" fillId="12" borderId="2" xfId="0" applyFont="1" applyFill="1" applyBorder="1" applyAlignment="1"/>
    <xf numFmtId="3" fontId="5" fillId="12" borderId="3" xfId="0" applyNumberFormat="1" applyFont="1" applyFill="1" applyBorder="1" applyAlignment="1">
      <alignment horizontal="center"/>
    </xf>
    <xf numFmtId="0" fontId="5" fillId="12" borderId="3" xfId="0" applyFont="1" applyFill="1" applyBorder="1" applyAlignment="1"/>
    <xf numFmtId="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3" fontId="5" fillId="12" borderId="1" xfId="0" applyNumberFormat="1" applyFont="1" applyFill="1" applyBorder="1" applyAlignment="1">
      <alignment horizontal="center"/>
    </xf>
    <xf numFmtId="0" fontId="5" fillId="13" borderId="2" xfId="0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5" fillId="8" borderId="3" xfId="0" applyNumberFormat="1" applyFont="1" applyFill="1" applyBorder="1" applyAlignment="1">
      <alignment horizontal="center"/>
    </xf>
    <xf numFmtId="0" fontId="2" fillId="0" borderId="3" xfId="0" applyFont="1" applyBorder="1" applyAlignment="1"/>
    <xf numFmtId="0" fontId="2" fillId="0" borderId="2" xfId="0" applyFont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14" borderId="3" xfId="0" applyFont="1" applyFill="1" applyBorder="1" applyAlignment="1"/>
    <xf numFmtId="3" fontId="3" fillId="14" borderId="3" xfId="0" applyNumberFormat="1" applyFont="1" applyFill="1" applyBorder="1" applyAlignment="1">
      <alignment horizontal="center"/>
    </xf>
    <xf numFmtId="0" fontId="3" fillId="14" borderId="4" xfId="0" applyFont="1" applyFill="1" applyBorder="1" applyAlignment="1">
      <alignment horizontal="center"/>
    </xf>
    <xf numFmtId="0" fontId="6" fillId="0" borderId="0" xfId="0" applyFont="1"/>
    <xf numFmtId="0" fontId="7" fillId="15" borderId="6" xfId="0" applyFont="1" applyFill="1" applyBorder="1" applyAlignment="1"/>
    <xf numFmtId="3" fontId="7" fillId="15" borderId="6" xfId="0" applyNumberFormat="1" applyFont="1" applyFill="1" applyBorder="1"/>
    <xf numFmtId="0" fontId="3" fillId="0" borderId="0" xfId="0" applyFont="1" applyAlignment="1">
      <alignment horizontal="center"/>
    </xf>
    <xf numFmtId="0" fontId="0" fillId="0" borderId="0" xfId="0" applyFont="1" applyAlignment="1"/>
  </cellXfs>
  <cellStyles count="2">
    <cellStyle name="Normal" xfId="0" builtinId="0"/>
    <cellStyle name="Normal 2" xfId="1" xr:uid="{E4B002C8-B752-493F-9195-FAB3B711C7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7938</xdr:colOff>
      <xdr:row>0</xdr:row>
      <xdr:rowOff>0</xdr:rowOff>
    </xdr:from>
    <xdr:to>
      <xdr:col>51</xdr:col>
      <xdr:colOff>119063</xdr:colOff>
      <xdr:row>16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B67719-933E-41BB-849C-6EE451979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2251" y="0"/>
          <a:ext cx="5048250" cy="336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U25"/>
  <sheetViews>
    <sheetView showGridLines="0" tabSelected="1" topLeftCell="P1" zoomScale="80" zoomScaleNormal="80" workbookViewId="0">
      <selection activeCell="P3" sqref="P3"/>
    </sheetView>
  </sheetViews>
  <sheetFormatPr baseColWidth="10" defaultColWidth="14.453125" defaultRowHeight="15.75" customHeight="1" outlineLevelCol="1" x14ac:dyDescent="0.25"/>
  <cols>
    <col min="1" max="1" width="27.7265625" customWidth="1" collapsed="1"/>
    <col min="2" max="7" width="5.81640625" hidden="1" customWidth="1" outlineLevel="1"/>
    <col min="8" max="8" width="6.453125" hidden="1" customWidth="1" outlineLevel="1"/>
    <col min="9" max="12" width="5.81640625" hidden="1" customWidth="1" outlineLevel="1"/>
    <col min="13" max="13" width="6.453125" hidden="1" customWidth="1" outlineLevel="1"/>
    <col min="14" max="14" width="6.81640625" hidden="1" customWidth="1" outlineLevel="1"/>
    <col min="15" max="15" width="3" customWidth="1"/>
    <col min="16" max="16" width="27.7265625" customWidth="1"/>
    <col min="17" max="28" width="6.81640625" customWidth="1"/>
    <col min="29" max="29" width="7.6328125" bestFit="1" customWidth="1" collapsed="1"/>
    <col min="30" max="30" width="3" hidden="1" customWidth="1" outlineLevel="1"/>
    <col min="31" max="31" width="27.7265625" hidden="1" customWidth="1" outlineLevel="1"/>
    <col min="32" max="43" width="8.54296875" hidden="1" customWidth="1" outlineLevel="1"/>
    <col min="44" max="44" width="6.81640625" hidden="1" customWidth="1" outlineLevel="1"/>
    <col min="45" max="45" width="3" hidden="1" customWidth="1" outlineLevel="1"/>
    <col min="46" max="47" width="13" customWidth="1"/>
  </cols>
  <sheetData>
    <row r="1" spans="1:47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8" t="s">
        <v>0</v>
      </c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1"/>
      <c r="AT1" s="1"/>
      <c r="AU1" s="1"/>
    </row>
    <row r="2" spans="1:47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1"/>
      <c r="AT2" s="1"/>
      <c r="AU2" s="1"/>
    </row>
    <row r="3" spans="1:47" ht="15.75" customHeight="1" x14ac:dyDescent="0.3">
      <c r="A3" s="4">
        <v>2017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/>
      <c r="P3" s="7">
        <v>2018</v>
      </c>
      <c r="Q3" s="7" t="s">
        <v>1</v>
      </c>
      <c r="R3" s="7" t="s">
        <v>2</v>
      </c>
      <c r="S3" s="7" t="s">
        <v>3</v>
      </c>
      <c r="T3" s="7" t="s">
        <v>4</v>
      </c>
      <c r="U3" s="7" t="s">
        <v>5</v>
      </c>
      <c r="V3" s="7" t="s">
        <v>6</v>
      </c>
      <c r="W3" s="7" t="s">
        <v>7</v>
      </c>
      <c r="X3" s="7" t="s">
        <v>8</v>
      </c>
      <c r="Y3" s="7" t="s">
        <v>9</v>
      </c>
      <c r="Z3" s="7" t="s">
        <v>10</v>
      </c>
      <c r="AA3" s="7" t="s">
        <v>11</v>
      </c>
      <c r="AB3" s="7" t="s">
        <v>12</v>
      </c>
      <c r="AC3" s="7" t="s">
        <v>13</v>
      </c>
      <c r="AD3" s="8"/>
      <c r="AE3" s="9">
        <v>2018</v>
      </c>
      <c r="AF3" s="9" t="s">
        <v>1</v>
      </c>
      <c r="AG3" s="9" t="s">
        <v>2</v>
      </c>
      <c r="AH3" s="9" t="s">
        <v>3</v>
      </c>
      <c r="AI3" s="9" t="s">
        <v>4</v>
      </c>
      <c r="AJ3" s="9" t="s">
        <v>5</v>
      </c>
      <c r="AK3" s="9" t="s">
        <v>6</v>
      </c>
      <c r="AL3" s="9" t="s">
        <v>7</v>
      </c>
      <c r="AM3" s="9" t="s">
        <v>8</v>
      </c>
      <c r="AN3" s="9" t="s">
        <v>9</v>
      </c>
      <c r="AO3" s="9" t="s">
        <v>10</v>
      </c>
      <c r="AP3" s="9" t="s">
        <v>11</v>
      </c>
      <c r="AQ3" s="9" t="s">
        <v>12</v>
      </c>
      <c r="AR3" s="9" t="s">
        <v>13</v>
      </c>
      <c r="AS3" s="1"/>
      <c r="AT3" s="10"/>
      <c r="AU3" s="10"/>
    </row>
    <row r="4" spans="1:47" ht="15.75" customHeight="1" x14ac:dyDescent="0.3">
      <c r="A4" s="11" t="s">
        <v>14</v>
      </c>
      <c r="B4" s="12">
        <f t="shared" ref="B4:M4" si="0">SUM(B5:B7)</f>
        <v>6700</v>
      </c>
      <c r="C4" s="12">
        <f t="shared" si="0"/>
        <v>6200</v>
      </c>
      <c r="D4" s="12">
        <f t="shared" si="0"/>
        <v>6126</v>
      </c>
      <c r="E4" s="12">
        <f t="shared" si="0"/>
        <v>6200</v>
      </c>
      <c r="F4" s="12">
        <f t="shared" si="0"/>
        <v>8700</v>
      </c>
      <c r="G4" s="12">
        <f t="shared" si="0"/>
        <v>7650</v>
      </c>
      <c r="H4" s="12">
        <f t="shared" si="0"/>
        <v>5400</v>
      </c>
      <c r="I4" s="12">
        <f t="shared" si="0"/>
        <v>6500</v>
      </c>
      <c r="J4" s="12">
        <f t="shared" si="0"/>
        <v>6200</v>
      </c>
      <c r="K4" s="12">
        <f t="shared" si="0"/>
        <v>8700</v>
      </c>
      <c r="L4" s="12">
        <f t="shared" si="0"/>
        <v>7650</v>
      </c>
      <c r="M4" s="12">
        <f t="shared" si="0"/>
        <v>5400</v>
      </c>
      <c r="N4" s="13">
        <f t="shared" ref="N4:N10" si="1">SUM(B4:M4)</f>
        <v>81426</v>
      </c>
      <c r="O4" s="6"/>
      <c r="P4" s="14" t="s">
        <v>14</v>
      </c>
      <c r="Q4" s="15">
        <f t="shared" ref="Q4:AB4" si="2">SUM(Q5:Q7)</f>
        <v>34572</v>
      </c>
      <c r="R4" s="15">
        <f t="shared" si="2"/>
        <v>37905</v>
      </c>
      <c r="S4" s="15">
        <f t="shared" si="2"/>
        <v>41935</v>
      </c>
      <c r="T4" s="15">
        <f t="shared" si="2"/>
        <v>34679</v>
      </c>
      <c r="U4" s="15">
        <f t="shared" si="2"/>
        <v>40732</v>
      </c>
      <c r="V4" s="15">
        <f t="shared" si="2"/>
        <v>37470</v>
      </c>
      <c r="W4" s="15">
        <f t="shared" si="2"/>
        <v>44016</v>
      </c>
      <c r="X4" s="15">
        <f t="shared" si="2"/>
        <v>44997</v>
      </c>
      <c r="Y4" s="15">
        <f t="shared" si="2"/>
        <v>38002</v>
      </c>
      <c r="Z4" s="15">
        <f t="shared" si="2"/>
        <v>42432</v>
      </c>
      <c r="AA4" s="15">
        <f t="shared" si="2"/>
        <v>45421</v>
      </c>
      <c r="AB4" s="15">
        <f t="shared" si="2"/>
        <v>38942</v>
      </c>
      <c r="AC4" s="13">
        <f t="shared" ref="AC4:AC10" si="3">SUM(Q4:AB4)</f>
        <v>481103</v>
      </c>
      <c r="AD4" s="8"/>
      <c r="AE4" s="16" t="s">
        <v>14</v>
      </c>
      <c r="AF4" s="17">
        <f t="shared" ref="AF4:AQ4" si="4">SUM(AF5:AF7)</f>
        <v>37751.880000000005</v>
      </c>
      <c r="AG4" s="17">
        <f t="shared" si="4"/>
        <v>41695.500000000007</v>
      </c>
      <c r="AH4" s="17">
        <f t="shared" si="4"/>
        <v>46128.500000000007</v>
      </c>
      <c r="AI4" s="17">
        <f t="shared" si="4"/>
        <v>38146.9</v>
      </c>
      <c r="AJ4" s="17">
        <f t="shared" si="4"/>
        <v>44805.2</v>
      </c>
      <c r="AK4" s="17">
        <f t="shared" si="4"/>
        <v>41217.000000000007</v>
      </c>
      <c r="AL4" s="17">
        <f t="shared" si="4"/>
        <v>48417.600000000006</v>
      </c>
      <c r="AM4" s="17">
        <f t="shared" si="4"/>
        <v>49496.700000000004</v>
      </c>
      <c r="AN4" s="17">
        <f t="shared" si="4"/>
        <v>41802.200000000004</v>
      </c>
      <c r="AO4" s="17">
        <f t="shared" si="4"/>
        <v>6700</v>
      </c>
      <c r="AP4" s="17">
        <f t="shared" si="4"/>
        <v>6700</v>
      </c>
      <c r="AQ4" s="17">
        <f t="shared" si="4"/>
        <v>6700</v>
      </c>
      <c r="AR4" s="13">
        <f>SUM(AF4:AQ4)</f>
        <v>409561.48</v>
      </c>
      <c r="AS4" s="18"/>
      <c r="AT4" s="19"/>
      <c r="AU4" s="19"/>
    </row>
    <row r="5" spans="1:47" ht="15.75" customHeight="1" x14ac:dyDescent="0.3">
      <c r="A5" s="20" t="s">
        <v>15</v>
      </c>
      <c r="B5" s="21">
        <v>1500</v>
      </c>
      <c r="C5" s="21">
        <v>1200</v>
      </c>
      <c r="D5" s="21">
        <v>1000</v>
      </c>
      <c r="E5" s="21">
        <v>1500</v>
      </c>
      <c r="F5" s="21">
        <v>2200</v>
      </c>
      <c r="G5" s="21">
        <v>4000</v>
      </c>
      <c r="H5" s="21">
        <v>2400</v>
      </c>
      <c r="I5" s="21">
        <v>2000</v>
      </c>
      <c r="J5" s="21">
        <v>1500</v>
      </c>
      <c r="K5" s="21">
        <v>2200</v>
      </c>
      <c r="L5" s="21">
        <v>4000</v>
      </c>
      <c r="M5" s="21">
        <v>2400</v>
      </c>
      <c r="N5" s="13">
        <f t="shared" si="1"/>
        <v>25900</v>
      </c>
      <c r="O5" s="6"/>
      <c r="P5" s="22" t="s">
        <v>16</v>
      </c>
      <c r="Q5" s="21">
        <f>SUMIFS('Cartera Clientes'!D3:D19,'Cartera Clientes'!$B$3:$B$19,$P$5)</f>
        <v>9244</v>
      </c>
      <c r="R5" s="21">
        <f>SUMIFS('Cartera Clientes'!E3:E19,'Cartera Clientes'!$B$3:$B$19,$P$5)</f>
        <v>10592</v>
      </c>
      <c r="S5" s="21">
        <f>SUMIFS('Cartera Clientes'!F3:F19,'Cartera Clientes'!$B$3:$B$19,$P$5)</f>
        <v>11705</v>
      </c>
      <c r="T5" s="21">
        <f>SUMIFS('Cartera Clientes'!G3:G19,'Cartera Clientes'!$B$3:$B$19,$P$5)</f>
        <v>8714</v>
      </c>
      <c r="U5" s="21">
        <f>SUMIFS('Cartera Clientes'!H3:H19,'Cartera Clientes'!$B$3:$B$19,$P$5)</f>
        <v>11976</v>
      </c>
      <c r="V5" s="21">
        <f>SUMIFS('Cartera Clientes'!I3:I19,'Cartera Clientes'!$B$3:$B$19,$P$5)</f>
        <v>11885</v>
      </c>
      <c r="W5" s="21">
        <f>SUMIFS('Cartera Clientes'!J3:J19,'Cartera Clientes'!$B$3:$B$19,$P$5)</f>
        <v>14587</v>
      </c>
      <c r="X5" s="21">
        <f>SUMIFS('Cartera Clientes'!K3:K19,'Cartera Clientes'!$B$3:$B$19,$P$5)</f>
        <v>17562</v>
      </c>
      <c r="Y5" s="21">
        <f>SUMIFS('Cartera Clientes'!L3:L19,'Cartera Clientes'!$B$3:$B$19,$P$5)</f>
        <v>12771</v>
      </c>
      <c r="Z5" s="23">
        <f>SUMIFS('Cartera Clientes'!M3:M19,'Cartera Clientes'!$B$3:$B$19,$P$5)</f>
        <v>13003</v>
      </c>
      <c r="AA5" s="23">
        <f>SUMIFS('Cartera Clientes'!N3:N19,'Cartera Clientes'!$B$3:$B$19,$P$5)</f>
        <v>16174</v>
      </c>
      <c r="AB5" s="23">
        <f>SUMIFS('Cartera Clientes'!O3:O19,'Cartera Clientes'!$B$3:$B$19,$P$5)</f>
        <v>15571</v>
      </c>
      <c r="AC5" s="13">
        <f t="shared" si="3"/>
        <v>153784</v>
      </c>
      <c r="AD5" s="8"/>
      <c r="AE5" s="24" t="s">
        <v>15</v>
      </c>
      <c r="AF5" s="21">
        <v>9891.08</v>
      </c>
      <c r="AG5" s="21">
        <v>11651.2</v>
      </c>
      <c r="AH5" s="21">
        <v>12875.500000000002</v>
      </c>
      <c r="AI5" s="21">
        <v>9585.4000000000015</v>
      </c>
      <c r="AJ5" s="21">
        <v>13173.6</v>
      </c>
      <c r="AK5" s="21">
        <v>13073.500000000002</v>
      </c>
      <c r="AL5" s="21">
        <v>16045.7</v>
      </c>
      <c r="AM5" s="21">
        <v>19318.2</v>
      </c>
      <c r="AN5" s="21">
        <v>14048.1</v>
      </c>
      <c r="AO5" s="21">
        <v>2000</v>
      </c>
      <c r="AP5" s="21">
        <v>2000</v>
      </c>
      <c r="AQ5" s="21">
        <v>2000</v>
      </c>
      <c r="AR5" s="13"/>
      <c r="AS5" s="18"/>
      <c r="AT5" s="19"/>
      <c r="AU5" s="19"/>
    </row>
    <row r="6" spans="1:47" ht="15.75" customHeight="1" x14ac:dyDescent="0.3">
      <c r="A6" s="20" t="s">
        <v>17</v>
      </c>
      <c r="B6" s="21">
        <v>2200</v>
      </c>
      <c r="C6" s="21">
        <v>2200</v>
      </c>
      <c r="D6" s="21">
        <v>1126</v>
      </c>
      <c r="E6" s="21">
        <v>2200</v>
      </c>
      <c r="F6" s="21">
        <v>2500</v>
      </c>
      <c r="G6" s="21">
        <v>1350</v>
      </c>
      <c r="H6" s="21">
        <v>2000</v>
      </c>
      <c r="I6" s="21">
        <v>2000</v>
      </c>
      <c r="J6" s="21">
        <v>2200</v>
      </c>
      <c r="K6" s="21">
        <v>2500</v>
      </c>
      <c r="L6" s="21">
        <v>1350</v>
      </c>
      <c r="M6" s="21">
        <v>2000</v>
      </c>
      <c r="N6" s="13">
        <f t="shared" si="1"/>
        <v>23626</v>
      </c>
      <c r="O6" s="6"/>
      <c r="P6" s="24" t="s">
        <v>18</v>
      </c>
      <c r="Q6" s="21">
        <f>SUMIFS('Cartera Clientes'!D4:D20,'Cartera Clientes'!$B$4:$B$20,$P$6)</f>
        <v>13146</v>
      </c>
      <c r="R6" s="21">
        <f>SUMIFS('Cartera Clientes'!E4:E20,'Cartera Clientes'!$B$4:$B$20,$P$6)</f>
        <v>14275</v>
      </c>
      <c r="S6" s="21">
        <f>SUMIFS('Cartera Clientes'!F4:F20,'Cartera Clientes'!$B$4:$B$20,$P$6)</f>
        <v>17831</v>
      </c>
      <c r="T6" s="21">
        <f>SUMIFS('Cartera Clientes'!G4:G20,'Cartera Clientes'!$B$4:$B$20,$P$6)</f>
        <v>15057</v>
      </c>
      <c r="U6" s="21">
        <f>SUMIFS('Cartera Clientes'!H4:H20,'Cartera Clientes'!$B$4:$B$20,$P$6)</f>
        <v>15004</v>
      </c>
      <c r="V6" s="21">
        <f>SUMIFS('Cartera Clientes'!I4:I20,'Cartera Clientes'!$B$4:$B$20,$P$6)</f>
        <v>13560</v>
      </c>
      <c r="W6" s="21">
        <f>SUMIFS('Cartera Clientes'!J4:J20,'Cartera Clientes'!$B$4:$B$20,$P$6)</f>
        <v>15626</v>
      </c>
      <c r="X6" s="21">
        <f>SUMIFS('Cartera Clientes'!K4:K20,'Cartera Clientes'!$B$4:$B$20,$P$6)</f>
        <v>15431</v>
      </c>
      <c r="Y6" s="21">
        <f>SUMIFS('Cartera Clientes'!L4:L20,'Cartera Clientes'!$B$4:$B$20,$P$6)</f>
        <v>13810</v>
      </c>
      <c r="Z6" s="23">
        <f>SUMIFS('Cartera Clientes'!M4:M20,'Cartera Clientes'!$B$4:$B$20,$P$6)</f>
        <v>15794</v>
      </c>
      <c r="AA6" s="23">
        <f>SUMIFS('Cartera Clientes'!N4:N20,'Cartera Clientes'!$B$4:$B$20,$P$6)</f>
        <v>15603</v>
      </c>
      <c r="AB6" s="23">
        <f>SUMIFS('Cartera Clientes'!O4:O20,'Cartera Clientes'!$B$4:$B$20,$P$6)</f>
        <v>13182</v>
      </c>
      <c r="AC6" s="13">
        <f t="shared" si="3"/>
        <v>178319</v>
      </c>
      <c r="AD6" s="8"/>
      <c r="AE6" s="24" t="s">
        <v>17</v>
      </c>
      <c r="AF6" s="21">
        <v>14460.6</v>
      </c>
      <c r="AG6" s="21">
        <v>15702.500000000002</v>
      </c>
      <c r="AH6" s="21">
        <v>19614.100000000002</v>
      </c>
      <c r="AI6" s="21">
        <v>16562.7</v>
      </c>
      <c r="AJ6" s="21">
        <v>16504.400000000001</v>
      </c>
      <c r="AK6" s="21">
        <v>14916.000000000002</v>
      </c>
      <c r="AL6" s="21">
        <v>17188.600000000002</v>
      </c>
      <c r="AM6" s="21">
        <v>16974.100000000002</v>
      </c>
      <c r="AN6" s="21">
        <v>15191.000000000002</v>
      </c>
      <c r="AO6" s="21">
        <v>2500</v>
      </c>
      <c r="AP6" s="21">
        <v>2500</v>
      </c>
      <c r="AQ6" s="21">
        <v>2500</v>
      </c>
      <c r="AR6" s="13"/>
      <c r="AS6" s="18"/>
      <c r="AT6" s="19"/>
      <c r="AU6" s="19"/>
    </row>
    <row r="7" spans="1:47" ht="15.75" customHeight="1" x14ac:dyDescent="0.3">
      <c r="A7" s="20" t="s">
        <v>19</v>
      </c>
      <c r="B7" s="21">
        <v>3000</v>
      </c>
      <c r="C7" s="21">
        <v>2800</v>
      </c>
      <c r="D7" s="21">
        <v>4000</v>
      </c>
      <c r="E7" s="21">
        <v>2500</v>
      </c>
      <c r="F7" s="21">
        <v>4000</v>
      </c>
      <c r="G7" s="21">
        <v>2300</v>
      </c>
      <c r="H7" s="21">
        <v>1000</v>
      </c>
      <c r="I7" s="21">
        <v>2500</v>
      </c>
      <c r="J7" s="21">
        <v>2500</v>
      </c>
      <c r="K7" s="21">
        <v>4000</v>
      </c>
      <c r="L7" s="21">
        <v>2300</v>
      </c>
      <c r="M7" s="21">
        <v>1000</v>
      </c>
      <c r="N7" s="13">
        <f t="shared" si="1"/>
        <v>31900</v>
      </c>
      <c r="O7" s="6"/>
      <c r="P7" s="24" t="s">
        <v>20</v>
      </c>
      <c r="Q7" s="21">
        <f>SUMIFS('Cartera Clientes'!D5:D21,'Cartera Clientes'!$B$5:$B$21,$P$7)</f>
        <v>12182</v>
      </c>
      <c r="R7" s="21">
        <f>SUMIFS('Cartera Clientes'!E5:E21,'Cartera Clientes'!$B$5:$B$21,$P$7)</f>
        <v>13038</v>
      </c>
      <c r="S7" s="21">
        <f>SUMIFS('Cartera Clientes'!F5:F21,'Cartera Clientes'!$B$5:$B$21,$P$7)</f>
        <v>12399</v>
      </c>
      <c r="T7" s="21">
        <f>SUMIFS('Cartera Clientes'!G5:G21,'Cartera Clientes'!$B$5:$B$21,$P$7)</f>
        <v>10908</v>
      </c>
      <c r="U7" s="21">
        <f>SUMIFS('Cartera Clientes'!H5:H21,'Cartera Clientes'!$B$5:$B$21,$P$7)</f>
        <v>13752</v>
      </c>
      <c r="V7" s="21">
        <f>SUMIFS('Cartera Clientes'!I5:I21,'Cartera Clientes'!$B$5:$B$21,$P$7)</f>
        <v>12025</v>
      </c>
      <c r="W7" s="21">
        <f>SUMIFS('Cartera Clientes'!J5:J21,'Cartera Clientes'!$B$5:$B$21,$P$7)</f>
        <v>13803</v>
      </c>
      <c r="X7" s="21">
        <f>SUMIFS('Cartera Clientes'!K5:K21,'Cartera Clientes'!$B$5:$B$21,$P$7)</f>
        <v>12004</v>
      </c>
      <c r="Y7" s="21">
        <f>SUMIFS('Cartera Clientes'!L5:L21,'Cartera Clientes'!$B$5:$B$21,$P$7)</f>
        <v>11421</v>
      </c>
      <c r="Z7" s="23">
        <f>SUMIFS('Cartera Clientes'!M5:M21,'Cartera Clientes'!$B$5:$B$21,$P$7)</f>
        <v>13635</v>
      </c>
      <c r="AA7" s="23">
        <f>SUMIFS('Cartera Clientes'!N5:N21,'Cartera Clientes'!$B$5:$B$21,$P$7)</f>
        <v>13644</v>
      </c>
      <c r="AB7" s="23">
        <f>SUMIFS('Cartera Clientes'!O5:O21,'Cartera Clientes'!$B$5:$B$21,$P$7)</f>
        <v>10189</v>
      </c>
      <c r="AC7" s="13">
        <f t="shared" si="3"/>
        <v>149000</v>
      </c>
      <c r="AD7" s="8"/>
      <c r="AE7" s="24" t="s">
        <v>19</v>
      </c>
      <c r="AF7" s="21">
        <v>13400.2</v>
      </c>
      <c r="AG7" s="21">
        <v>14341.800000000001</v>
      </c>
      <c r="AH7" s="21">
        <v>13638.900000000001</v>
      </c>
      <c r="AI7" s="21">
        <v>11998.800000000001</v>
      </c>
      <c r="AJ7" s="21">
        <v>15127.2</v>
      </c>
      <c r="AK7" s="21">
        <v>13227.500000000002</v>
      </c>
      <c r="AL7" s="21">
        <v>15183.300000000001</v>
      </c>
      <c r="AM7" s="21">
        <v>13204.400000000001</v>
      </c>
      <c r="AN7" s="21">
        <v>12563.1</v>
      </c>
      <c r="AO7" s="21">
        <v>2200</v>
      </c>
      <c r="AP7" s="21">
        <v>2200</v>
      </c>
      <c r="AQ7" s="21">
        <v>2200</v>
      </c>
      <c r="AR7" s="13"/>
      <c r="AS7" s="18"/>
      <c r="AT7" s="19"/>
      <c r="AU7" s="19"/>
    </row>
    <row r="8" spans="1:47" ht="15.75" customHeight="1" x14ac:dyDescent="0.3">
      <c r="A8" s="11" t="s">
        <v>21</v>
      </c>
      <c r="B8" s="12">
        <f t="shared" ref="B8:M8" si="5">SUM(B9)</f>
        <v>450</v>
      </c>
      <c r="C8" s="12">
        <f t="shared" si="5"/>
        <v>600</v>
      </c>
      <c r="D8" s="12">
        <f t="shared" si="5"/>
        <v>700</v>
      </c>
      <c r="E8" s="12">
        <f t="shared" si="5"/>
        <v>600</v>
      </c>
      <c r="F8" s="12">
        <f t="shared" si="5"/>
        <v>700</v>
      </c>
      <c r="G8" s="12">
        <f t="shared" si="5"/>
        <v>860</v>
      </c>
      <c r="H8" s="12">
        <f t="shared" si="5"/>
        <v>980</v>
      </c>
      <c r="I8" s="12">
        <f t="shared" si="5"/>
        <v>900</v>
      </c>
      <c r="J8" s="12">
        <f t="shared" si="5"/>
        <v>800</v>
      </c>
      <c r="K8" s="12">
        <f t="shared" si="5"/>
        <v>980</v>
      </c>
      <c r="L8" s="12">
        <f t="shared" si="5"/>
        <v>900</v>
      </c>
      <c r="M8" s="12">
        <f t="shared" si="5"/>
        <v>800</v>
      </c>
      <c r="N8" s="13">
        <f t="shared" si="1"/>
        <v>9270</v>
      </c>
      <c r="O8" s="6"/>
      <c r="P8" s="14" t="s">
        <v>21</v>
      </c>
      <c r="Q8" s="15">
        <f t="shared" ref="Q8:Y8" si="6">SUM(Q9)</f>
        <v>500</v>
      </c>
      <c r="R8" s="15">
        <f t="shared" si="6"/>
        <v>600</v>
      </c>
      <c r="S8" s="15">
        <f t="shared" si="6"/>
        <v>700</v>
      </c>
      <c r="T8" s="15">
        <f t="shared" si="6"/>
        <v>1200</v>
      </c>
      <c r="U8" s="15">
        <f t="shared" si="6"/>
        <v>1300</v>
      </c>
      <c r="V8" s="15">
        <f t="shared" si="6"/>
        <v>800</v>
      </c>
      <c r="W8" s="15">
        <f t="shared" si="6"/>
        <v>900</v>
      </c>
      <c r="X8" s="15">
        <f t="shared" si="6"/>
        <v>1200</v>
      </c>
      <c r="Y8" s="15">
        <f t="shared" si="6"/>
        <v>1500</v>
      </c>
      <c r="Z8" s="25"/>
      <c r="AA8" s="25"/>
      <c r="AB8" s="25"/>
      <c r="AC8" s="13">
        <f t="shared" si="3"/>
        <v>8700</v>
      </c>
      <c r="AD8" s="8"/>
      <c r="AE8" s="16" t="s">
        <v>21</v>
      </c>
      <c r="AF8" s="17">
        <f t="shared" ref="AF8:AQ8" si="7">SUM(AF9)</f>
        <v>525</v>
      </c>
      <c r="AG8" s="17">
        <f t="shared" si="7"/>
        <v>630</v>
      </c>
      <c r="AH8" s="17">
        <f t="shared" si="7"/>
        <v>735</v>
      </c>
      <c r="AI8" s="17">
        <f t="shared" si="7"/>
        <v>1260</v>
      </c>
      <c r="AJ8" s="17">
        <f t="shared" si="7"/>
        <v>1365</v>
      </c>
      <c r="AK8" s="17">
        <f t="shared" si="7"/>
        <v>840</v>
      </c>
      <c r="AL8" s="17">
        <f t="shared" si="7"/>
        <v>945</v>
      </c>
      <c r="AM8" s="17">
        <f t="shared" si="7"/>
        <v>1260</v>
      </c>
      <c r="AN8" s="17">
        <f t="shared" si="7"/>
        <v>1575</v>
      </c>
      <c r="AO8" s="17">
        <f t="shared" si="7"/>
        <v>800</v>
      </c>
      <c r="AP8" s="17">
        <f t="shared" si="7"/>
        <v>850</v>
      </c>
      <c r="AQ8" s="17">
        <f t="shared" si="7"/>
        <v>900</v>
      </c>
      <c r="AR8" s="13">
        <f>SUM(AF8:AQ8)</f>
        <v>11685</v>
      </c>
      <c r="AS8" s="18"/>
      <c r="AT8" s="19"/>
      <c r="AU8" s="19"/>
    </row>
    <row r="9" spans="1:47" ht="15.75" customHeight="1" x14ac:dyDescent="0.3">
      <c r="A9" s="26" t="s">
        <v>22</v>
      </c>
      <c r="B9" s="27">
        <v>450</v>
      </c>
      <c r="C9" s="27">
        <v>600</v>
      </c>
      <c r="D9" s="27">
        <v>700</v>
      </c>
      <c r="E9" s="27">
        <v>600</v>
      </c>
      <c r="F9" s="27">
        <v>700</v>
      </c>
      <c r="G9" s="27">
        <v>860</v>
      </c>
      <c r="H9" s="27">
        <v>980</v>
      </c>
      <c r="I9" s="27">
        <v>900</v>
      </c>
      <c r="J9" s="27">
        <v>800</v>
      </c>
      <c r="K9" s="27">
        <v>980</v>
      </c>
      <c r="L9" s="27">
        <v>900</v>
      </c>
      <c r="M9" s="27">
        <v>800</v>
      </c>
      <c r="N9" s="13">
        <f t="shared" si="1"/>
        <v>9270</v>
      </c>
      <c r="O9" s="6"/>
      <c r="P9" s="28" t="s">
        <v>22</v>
      </c>
      <c r="Q9" s="27">
        <v>500</v>
      </c>
      <c r="R9" s="27">
        <v>600</v>
      </c>
      <c r="S9" s="27">
        <v>700</v>
      </c>
      <c r="T9" s="27">
        <v>1200</v>
      </c>
      <c r="U9" s="27">
        <v>1300</v>
      </c>
      <c r="V9" s="27">
        <v>800</v>
      </c>
      <c r="W9" s="27">
        <v>900</v>
      </c>
      <c r="X9" s="27">
        <v>1200</v>
      </c>
      <c r="Y9" s="27">
        <v>1500</v>
      </c>
      <c r="Z9" s="29"/>
      <c r="AA9" s="29"/>
      <c r="AB9" s="29"/>
      <c r="AC9" s="13">
        <f t="shared" si="3"/>
        <v>8700</v>
      </c>
      <c r="AD9" s="8"/>
      <c r="AE9" s="28" t="s">
        <v>22</v>
      </c>
      <c r="AF9" s="27">
        <f t="shared" ref="AF9:AN9" si="8">Q9*1.05</f>
        <v>525</v>
      </c>
      <c r="AG9" s="27">
        <f t="shared" si="8"/>
        <v>630</v>
      </c>
      <c r="AH9" s="27">
        <f t="shared" si="8"/>
        <v>735</v>
      </c>
      <c r="AI9" s="27">
        <f t="shared" si="8"/>
        <v>1260</v>
      </c>
      <c r="AJ9" s="27">
        <f t="shared" si="8"/>
        <v>1365</v>
      </c>
      <c r="AK9" s="27">
        <f t="shared" si="8"/>
        <v>840</v>
      </c>
      <c r="AL9" s="27">
        <f t="shared" si="8"/>
        <v>945</v>
      </c>
      <c r="AM9" s="27">
        <f t="shared" si="8"/>
        <v>1260</v>
      </c>
      <c r="AN9" s="27">
        <f t="shared" si="8"/>
        <v>1575</v>
      </c>
      <c r="AO9" s="27">
        <v>800</v>
      </c>
      <c r="AP9" s="27">
        <v>850</v>
      </c>
      <c r="AQ9" s="27">
        <v>900</v>
      </c>
      <c r="AR9" s="29"/>
      <c r="AS9" s="18"/>
      <c r="AT9" s="19"/>
      <c r="AU9" s="19"/>
    </row>
    <row r="10" spans="1:47" ht="15.75" customHeight="1" x14ac:dyDescent="0.3">
      <c r="A10" s="30" t="s">
        <v>23</v>
      </c>
      <c r="B10" s="31">
        <f t="shared" ref="B10:M10" si="9">B4-B8</f>
        <v>6250</v>
      </c>
      <c r="C10" s="31">
        <f t="shared" si="9"/>
        <v>5600</v>
      </c>
      <c r="D10" s="31">
        <f t="shared" si="9"/>
        <v>5426</v>
      </c>
      <c r="E10" s="31">
        <f t="shared" si="9"/>
        <v>5600</v>
      </c>
      <c r="F10" s="31">
        <f t="shared" si="9"/>
        <v>8000</v>
      </c>
      <c r="G10" s="31">
        <f t="shared" si="9"/>
        <v>6790</v>
      </c>
      <c r="H10" s="31">
        <f t="shared" si="9"/>
        <v>4420</v>
      </c>
      <c r="I10" s="31">
        <f t="shared" si="9"/>
        <v>5600</v>
      </c>
      <c r="J10" s="31">
        <f t="shared" si="9"/>
        <v>5400</v>
      </c>
      <c r="K10" s="31">
        <f t="shared" si="9"/>
        <v>7720</v>
      </c>
      <c r="L10" s="31">
        <f t="shared" si="9"/>
        <v>6750</v>
      </c>
      <c r="M10" s="31">
        <f t="shared" si="9"/>
        <v>4600</v>
      </c>
      <c r="N10" s="31">
        <f t="shared" si="1"/>
        <v>72156</v>
      </c>
      <c r="O10" s="6"/>
      <c r="P10" s="32" t="s">
        <v>23</v>
      </c>
      <c r="Q10" s="31">
        <f t="shared" ref="Q10:AB10" si="10">Q4-Q8</f>
        <v>34072</v>
      </c>
      <c r="R10" s="31">
        <f t="shared" si="10"/>
        <v>37305</v>
      </c>
      <c r="S10" s="31">
        <f t="shared" si="10"/>
        <v>41235</v>
      </c>
      <c r="T10" s="31">
        <f t="shared" si="10"/>
        <v>33479</v>
      </c>
      <c r="U10" s="31">
        <f t="shared" si="10"/>
        <v>39432</v>
      </c>
      <c r="V10" s="31">
        <f t="shared" si="10"/>
        <v>36670</v>
      </c>
      <c r="W10" s="31">
        <f t="shared" si="10"/>
        <v>43116</v>
      </c>
      <c r="X10" s="31">
        <f t="shared" si="10"/>
        <v>43797</v>
      </c>
      <c r="Y10" s="31">
        <f t="shared" si="10"/>
        <v>36502</v>
      </c>
      <c r="Z10" s="31">
        <f t="shared" si="10"/>
        <v>42432</v>
      </c>
      <c r="AA10" s="31">
        <f t="shared" si="10"/>
        <v>45421</v>
      </c>
      <c r="AB10" s="31">
        <f t="shared" si="10"/>
        <v>38942</v>
      </c>
      <c r="AC10" s="31">
        <f t="shared" si="3"/>
        <v>472403</v>
      </c>
      <c r="AD10" s="8"/>
      <c r="AE10" s="32" t="s">
        <v>23</v>
      </c>
      <c r="AF10" s="31">
        <f t="shared" ref="AF10:AQ10" si="11">AF4-AF8</f>
        <v>37226.880000000005</v>
      </c>
      <c r="AG10" s="31">
        <f t="shared" si="11"/>
        <v>41065.500000000007</v>
      </c>
      <c r="AH10" s="31">
        <f t="shared" si="11"/>
        <v>45393.500000000007</v>
      </c>
      <c r="AI10" s="31">
        <f t="shared" si="11"/>
        <v>36886.9</v>
      </c>
      <c r="AJ10" s="31">
        <f t="shared" si="11"/>
        <v>43440.2</v>
      </c>
      <c r="AK10" s="31">
        <f t="shared" si="11"/>
        <v>40377.000000000007</v>
      </c>
      <c r="AL10" s="31">
        <f t="shared" si="11"/>
        <v>47472.600000000006</v>
      </c>
      <c r="AM10" s="31">
        <f t="shared" si="11"/>
        <v>48236.700000000004</v>
      </c>
      <c r="AN10" s="31">
        <f t="shared" si="11"/>
        <v>40227.200000000004</v>
      </c>
      <c r="AO10" s="31">
        <f t="shared" si="11"/>
        <v>5900</v>
      </c>
      <c r="AP10" s="31">
        <f t="shared" si="11"/>
        <v>5850</v>
      </c>
      <c r="AQ10" s="31">
        <f t="shared" si="11"/>
        <v>5800</v>
      </c>
      <c r="AR10" s="31">
        <f>SUM(AF10:AQ10)</f>
        <v>397876.47999999998</v>
      </c>
      <c r="AS10" s="18"/>
      <c r="AT10" s="19"/>
      <c r="AU10" s="19"/>
    </row>
    <row r="11" spans="1:47" ht="15.75" customHeight="1" x14ac:dyDescent="0.25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1"/>
      <c r="P11" s="33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2"/>
      <c r="AE11" s="33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18"/>
      <c r="AT11" s="19"/>
      <c r="AU11" s="19"/>
    </row>
    <row r="12" spans="1:47" ht="15.75" customHeight="1" x14ac:dyDescent="0.3">
      <c r="A12" s="35" t="s">
        <v>24</v>
      </c>
      <c r="B12" s="36">
        <v>3800</v>
      </c>
      <c r="C12" s="36">
        <v>3700</v>
      </c>
      <c r="D12" s="36">
        <v>3900</v>
      </c>
      <c r="E12" s="36">
        <v>3700</v>
      </c>
      <c r="F12" s="36">
        <v>3900</v>
      </c>
      <c r="G12" s="36">
        <v>4000</v>
      </c>
      <c r="H12" s="36">
        <v>3800</v>
      </c>
      <c r="I12" s="36">
        <v>3900</v>
      </c>
      <c r="J12" s="36">
        <v>3950</v>
      </c>
      <c r="K12" s="36">
        <v>3900</v>
      </c>
      <c r="L12" s="36">
        <v>4000</v>
      </c>
      <c r="M12" s="36">
        <v>3800</v>
      </c>
      <c r="N12" s="37">
        <f t="shared" ref="N12:N17" si="12">SUM(B12:M12)</f>
        <v>46350</v>
      </c>
      <c r="O12" s="6"/>
      <c r="P12" s="38" t="s">
        <v>24</v>
      </c>
      <c r="Q12" s="39">
        <v>5500</v>
      </c>
      <c r="R12" s="39">
        <v>4500</v>
      </c>
      <c r="S12" s="39">
        <v>3500</v>
      </c>
      <c r="T12" s="39">
        <v>4000</v>
      </c>
      <c r="U12" s="39">
        <v>6000</v>
      </c>
      <c r="V12" s="39">
        <v>4000</v>
      </c>
      <c r="W12" s="39">
        <v>34000</v>
      </c>
      <c r="X12" s="39">
        <v>4500</v>
      </c>
      <c r="Y12" s="39">
        <v>4400</v>
      </c>
      <c r="Z12" s="40"/>
      <c r="AA12" s="40"/>
      <c r="AB12" s="40"/>
      <c r="AC12" s="41">
        <f t="shared" ref="AC12:AC17" si="13">SUM(Q12:AB12)</f>
        <v>70400</v>
      </c>
      <c r="AD12" s="8"/>
      <c r="AE12" s="42" t="s">
        <v>24</v>
      </c>
      <c r="AF12" s="43">
        <f t="shared" ref="AF12:AN12" si="14">Q12</f>
        <v>5500</v>
      </c>
      <c r="AG12" s="43">
        <f t="shared" si="14"/>
        <v>4500</v>
      </c>
      <c r="AH12" s="43">
        <f t="shared" si="14"/>
        <v>3500</v>
      </c>
      <c r="AI12" s="43">
        <f t="shared" si="14"/>
        <v>4000</v>
      </c>
      <c r="AJ12" s="43">
        <f t="shared" si="14"/>
        <v>6000</v>
      </c>
      <c r="AK12" s="43">
        <f t="shared" si="14"/>
        <v>4000</v>
      </c>
      <c r="AL12" s="43">
        <f t="shared" si="14"/>
        <v>34000</v>
      </c>
      <c r="AM12" s="43">
        <f t="shared" si="14"/>
        <v>4500</v>
      </c>
      <c r="AN12" s="43">
        <f t="shared" si="14"/>
        <v>4400</v>
      </c>
      <c r="AO12" s="43">
        <v>4200</v>
      </c>
      <c r="AP12" s="43">
        <v>4200</v>
      </c>
      <c r="AQ12" s="43">
        <v>4200</v>
      </c>
      <c r="AR12" s="41">
        <f t="shared" ref="AR12:AR17" si="15">SUM(AF12:AQ12)</f>
        <v>83000</v>
      </c>
      <c r="AS12" s="18"/>
      <c r="AT12" s="19"/>
      <c r="AU12" s="19"/>
    </row>
    <row r="13" spans="1:47" ht="15.75" customHeight="1" x14ac:dyDescent="0.3">
      <c r="A13" s="11" t="s">
        <v>25</v>
      </c>
      <c r="B13" s="12">
        <f t="shared" ref="B13:M13" si="16">SUM(B14:B16)</f>
        <v>2280</v>
      </c>
      <c r="C13" s="12">
        <f t="shared" si="16"/>
        <v>2425</v>
      </c>
      <c r="D13" s="12">
        <f t="shared" si="16"/>
        <v>1720</v>
      </c>
      <c r="E13" s="12">
        <f t="shared" si="16"/>
        <v>1770</v>
      </c>
      <c r="F13" s="12">
        <f t="shared" si="16"/>
        <v>1790</v>
      </c>
      <c r="G13" s="12">
        <f t="shared" si="16"/>
        <v>1790</v>
      </c>
      <c r="H13" s="12">
        <f t="shared" si="16"/>
        <v>1790</v>
      </c>
      <c r="I13" s="12">
        <f t="shared" si="16"/>
        <v>1815</v>
      </c>
      <c r="J13" s="12">
        <f t="shared" si="16"/>
        <v>1400</v>
      </c>
      <c r="K13" s="12">
        <f t="shared" si="16"/>
        <v>1790</v>
      </c>
      <c r="L13" s="12">
        <f t="shared" si="16"/>
        <v>1790</v>
      </c>
      <c r="M13" s="12">
        <f t="shared" si="16"/>
        <v>1815</v>
      </c>
      <c r="N13" s="13">
        <f t="shared" si="12"/>
        <v>22175</v>
      </c>
      <c r="O13" s="6"/>
      <c r="P13" s="14" t="s">
        <v>25</v>
      </c>
      <c r="Q13" s="15">
        <f t="shared" ref="Q13:AB13" si="17">SUM(Q14:Q16)</f>
        <v>3300</v>
      </c>
      <c r="R13" s="15">
        <f t="shared" si="17"/>
        <v>2900</v>
      </c>
      <c r="S13" s="15">
        <f t="shared" si="17"/>
        <v>3400</v>
      </c>
      <c r="T13" s="15">
        <f t="shared" si="17"/>
        <v>3000</v>
      </c>
      <c r="U13" s="15">
        <f t="shared" si="17"/>
        <v>2900</v>
      </c>
      <c r="V13" s="15">
        <f t="shared" si="17"/>
        <v>3100</v>
      </c>
      <c r="W13" s="15">
        <f t="shared" si="17"/>
        <v>2700</v>
      </c>
      <c r="X13" s="15">
        <f t="shared" si="17"/>
        <v>2600</v>
      </c>
      <c r="Y13" s="15">
        <f t="shared" si="17"/>
        <v>2800</v>
      </c>
      <c r="Z13" s="15">
        <f t="shared" si="17"/>
        <v>0</v>
      </c>
      <c r="AA13" s="15">
        <f t="shared" si="17"/>
        <v>0</v>
      </c>
      <c r="AB13" s="15">
        <f t="shared" si="17"/>
        <v>0</v>
      </c>
      <c r="AC13" s="13">
        <f t="shared" si="13"/>
        <v>26700</v>
      </c>
      <c r="AD13" s="8"/>
      <c r="AE13" s="16" t="s">
        <v>25</v>
      </c>
      <c r="AF13" s="17">
        <f t="shared" ref="AF13:AQ13" si="18">SUM(AF14:AF16)</f>
        <v>3465</v>
      </c>
      <c r="AG13" s="17">
        <f t="shared" si="18"/>
        <v>3045</v>
      </c>
      <c r="AH13" s="17">
        <f t="shared" si="18"/>
        <v>3570</v>
      </c>
      <c r="AI13" s="17">
        <f t="shared" si="18"/>
        <v>3150</v>
      </c>
      <c r="AJ13" s="17">
        <f t="shared" si="18"/>
        <v>3045</v>
      </c>
      <c r="AK13" s="17">
        <f t="shared" si="18"/>
        <v>3255</v>
      </c>
      <c r="AL13" s="17">
        <f t="shared" si="18"/>
        <v>2835</v>
      </c>
      <c r="AM13" s="17">
        <f t="shared" si="18"/>
        <v>2730</v>
      </c>
      <c r="AN13" s="17">
        <f t="shared" si="18"/>
        <v>2940</v>
      </c>
      <c r="AO13" s="17">
        <f t="shared" si="18"/>
        <v>1690</v>
      </c>
      <c r="AP13" s="17">
        <f t="shared" si="18"/>
        <v>1690</v>
      </c>
      <c r="AQ13" s="17">
        <f t="shared" si="18"/>
        <v>1690</v>
      </c>
      <c r="AR13" s="13">
        <f t="shared" si="15"/>
        <v>33105</v>
      </c>
      <c r="AS13" s="18"/>
      <c r="AT13" s="19"/>
      <c r="AU13" s="19"/>
    </row>
    <row r="14" spans="1:47" ht="15.75" customHeight="1" x14ac:dyDescent="0.3">
      <c r="A14" s="26" t="s">
        <v>26</v>
      </c>
      <c r="B14" s="27">
        <v>180</v>
      </c>
      <c r="C14" s="27">
        <v>225</v>
      </c>
      <c r="D14" s="27">
        <v>120</v>
      </c>
      <c r="E14" s="27">
        <v>170</v>
      </c>
      <c r="F14" s="27">
        <v>190</v>
      </c>
      <c r="G14" s="27">
        <v>190</v>
      </c>
      <c r="H14" s="27">
        <v>190</v>
      </c>
      <c r="I14" s="27">
        <v>115</v>
      </c>
      <c r="J14" s="27">
        <v>150</v>
      </c>
      <c r="K14" s="27">
        <v>190</v>
      </c>
      <c r="L14" s="27">
        <v>190</v>
      </c>
      <c r="M14" s="27">
        <v>115</v>
      </c>
      <c r="N14" s="13">
        <f t="shared" si="12"/>
        <v>2025</v>
      </c>
      <c r="O14" s="6"/>
      <c r="P14" s="28" t="s">
        <v>26</v>
      </c>
      <c r="Q14" s="27">
        <v>1000</v>
      </c>
      <c r="R14" s="27">
        <v>900</v>
      </c>
      <c r="S14" s="27">
        <v>800</v>
      </c>
      <c r="T14" s="27">
        <v>700</v>
      </c>
      <c r="U14" s="27">
        <v>500</v>
      </c>
      <c r="V14" s="27">
        <v>700</v>
      </c>
      <c r="W14" s="27">
        <v>400</v>
      </c>
      <c r="X14" s="27">
        <v>300</v>
      </c>
      <c r="Y14" s="27">
        <v>600</v>
      </c>
      <c r="Z14" s="29"/>
      <c r="AA14" s="29"/>
      <c r="AB14" s="29"/>
      <c r="AC14" s="13">
        <f t="shared" si="13"/>
        <v>5900</v>
      </c>
      <c r="AD14" s="8"/>
      <c r="AE14" s="28" t="s">
        <v>26</v>
      </c>
      <c r="AF14" s="27">
        <f t="shared" ref="AF14:AN14" si="19">Q14*1.05</f>
        <v>1050</v>
      </c>
      <c r="AG14" s="27">
        <f t="shared" si="19"/>
        <v>945</v>
      </c>
      <c r="AH14" s="27">
        <f t="shared" si="19"/>
        <v>840</v>
      </c>
      <c r="AI14" s="27">
        <f t="shared" si="19"/>
        <v>735</v>
      </c>
      <c r="AJ14" s="27">
        <f t="shared" si="19"/>
        <v>525</v>
      </c>
      <c r="AK14" s="27">
        <f t="shared" si="19"/>
        <v>735</v>
      </c>
      <c r="AL14" s="27">
        <f t="shared" si="19"/>
        <v>420</v>
      </c>
      <c r="AM14" s="27">
        <f t="shared" si="19"/>
        <v>315</v>
      </c>
      <c r="AN14" s="27">
        <f t="shared" si="19"/>
        <v>630</v>
      </c>
      <c r="AO14" s="27">
        <v>190</v>
      </c>
      <c r="AP14" s="27">
        <v>190</v>
      </c>
      <c r="AQ14" s="27">
        <v>190</v>
      </c>
      <c r="AR14" s="13">
        <f t="shared" si="15"/>
        <v>6765</v>
      </c>
      <c r="AS14" s="18"/>
      <c r="AT14" s="19"/>
      <c r="AU14" s="19"/>
    </row>
    <row r="15" spans="1:47" ht="15.75" customHeight="1" x14ac:dyDescent="0.3">
      <c r="A15" s="26" t="s">
        <v>27</v>
      </c>
      <c r="B15" s="27">
        <v>700</v>
      </c>
      <c r="C15" s="27">
        <v>700</v>
      </c>
      <c r="D15" s="27">
        <v>800</v>
      </c>
      <c r="E15" s="27">
        <v>800</v>
      </c>
      <c r="F15" s="27">
        <v>700</v>
      </c>
      <c r="G15" s="27">
        <v>700</v>
      </c>
      <c r="H15" s="27">
        <v>800</v>
      </c>
      <c r="I15" s="27">
        <v>800</v>
      </c>
      <c r="J15" s="27">
        <v>700</v>
      </c>
      <c r="K15" s="27">
        <v>700</v>
      </c>
      <c r="L15" s="27">
        <v>800</v>
      </c>
      <c r="M15" s="27">
        <v>800</v>
      </c>
      <c r="N15" s="13">
        <f t="shared" si="12"/>
        <v>9000</v>
      </c>
      <c r="O15" s="6"/>
      <c r="P15" s="28" t="s">
        <v>27</v>
      </c>
      <c r="Q15" s="27">
        <v>1200</v>
      </c>
      <c r="R15" s="27">
        <v>1000</v>
      </c>
      <c r="S15" s="27">
        <v>1200</v>
      </c>
      <c r="T15" s="27">
        <v>1200</v>
      </c>
      <c r="U15" s="27">
        <v>1300</v>
      </c>
      <c r="V15" s="27">
        <v>1400</v>
      </c>
      <c r="W15" s="27">
        <v>1100</v>
      </c>
      <c r="X15" s="27">
        <v>1100</v>
      </c>
      <c r="Y15" s="27">
        <v>1000</v>
      </c>
      <c r="Z15" s="29"/>
      <c r="AA15" s="29"/>
      <c r="AB15" s="29"/>
      <c r="AC15" s="13">
        <f t="shared" si="13"/>
        <v>10500</v>
      </c>
      <c r="AD15" s="8"/>
      <c r="AE15" s="28" t="s">
        <v>27</v>
      </c>
      <c r="AF15" s="27">
        <f t="shared" ref="AF15:AN15" si="20">Q15*1.05</f>
        <v>1260</v>
      </c>
      <c r="AG15" s="27">
        <f t="shared" si="20"/>
        <v>1050</v>
      </c>
      <c r="AH15" s="27">
        <f t="shared" si="20"/>
        <v>1260</v>
      </c>
      <c r="AI15" s="27">
        <f t="shared" si="20"/>
        <v>1260</v>
      </c>
      <c r="AJ15" s="27">
        <f t="shared" si="20"/>
        <v>1365</v>
      </c>
      <c r="AK15" s="27">
        <f t="shared" si="20"/>
        <v>1470</v>
      </c>
      <c r="AL15" s="27">
        <f t="shared" si="20"/>
        <v>1155</v>
      </c>
      <c r="AM15" s="27">
        <f t="shared" si="20"/>
        <v>1155</v>
      </c>
      <c r="AN15" s="27">
        <f t="shared" si="20"/>
        <v>1050</v>
      </c>
      <c r="AO15" s="27">
        <v>800</v>
      </c>
      <c r="AP15" s="27">
        <v>800</v>
      </c>
      <c r="AQ15" s="27">
        <v>800</v>
      </c>
      <c r="AR15" s="13">
        <f t="shared" si="15"/>
        <v>13425</v>
      </c>
      <c r="AS15" s="18"/>
      <c r="AT15" s="19"/>
      <c r="AU15" s="19"/>
    </row>
    <row r="16" spans="1:47" ht="15.75" customHeight="1" x14ac:dyDescent="0.3">
      <c r="A16" s="26" t="s">
        <v>28</v>
      </c>
      <c r="B16" s="27">
        <v>1400</v>
      </c>
      <c r="C16" s="27">
        <v>1500</v>
      </c>
      <c r="D16" s="27">
        <v>800</v>
      </c>
      <c r="E16" s="27">
        <v>800</v>
      </c>
      <c r="F16" s="27">
        <v>900</v>
      </c>
      <c r="G16" s="27">
        <v>900</v>
      </c>
      <c r="H16" s="27">
        <v>800</v>
      </c>
      <c r="I16" s="27">
        <v>900</v>
      </c>
      <c r="J16" s="27">
        <v>550</v>
      </c>
      <c r="K16" s="27">
        <v>900</v>
      </c>
      <c r="L16" s="27">
        <v>800</v>
      </c>
      <c r="M16" s="27">
        <v>900</v>
      </c>
      <c r="N16" s="13">
        <f t="shared" si="12"/>
        <v>11150</v>
      </c>
      <c r="O16" s="6"/>
      <c r="P16" s="28" t="s">
        <v>28</v>
      </c>
      <c r="Q16" s="27">
        <v>1100</v>
      </c>
      <c r="R16" s="27">
        <v>1000</v>
      </c>
      <c r="S16" s="27">
        <v>1400</v>
      </c>
      <c r="T16" s="27">
        <v>1100</v>
      </c>
      <c r="U16" s="27">
        <v>1100</v>
      </c>
      <c r="V16" s="27">
        <v>1000</v>
      </c>
      <c r="W16" s="27">
        <v>1200</v>
      </c>
      <c r="X16" s="27">
        <v>1200</v>
      </c>
      <c r="Y16" s="27">
        <v>1200</v>
      </c>
      <c r="Z16" s="29"/>
      <c r="AA16" s="29"/>
      <c r="AB16" s="29"/>
      <c r="AC16" s="13">
        <f t="shared" si="13"/>
        <v>10300</v>
      </c>
      <c r="AD16" s="8"/>
      <c r="AE16" s="28" t="s">
        <v>28</v>
      </c>
      <c r="AF16" s="27">
        <f t="shared" ref="AF16:AN16" si="21">Q16*1.05</f>
        <v>1155</v>
      </c>
      <c r="AG16" s="27">
        <f t="shared" si="21"/>
        <v>1050</v>
      </c>
      <c r="AH16" s="27">
        <f t="shared" si="21"/>
        <v>1470</v>
      </c>
      <c r="AI16" s="27">
        <f t="shared" si="21"/>
        <v>1155</v>
      </c>
      <c r="AJ16" s="27">
        <f t="shared" si="21"/>
        <v>1155</v>
      </c>
      <c r="AK16" s="27">
        <f t="shared" si="21"/>
        <v>1050</v>
      </c>
      <c r="AL16" s="27">
        <f t="shared" si="21"/>
        <v>1260</v>
      </c>
      <c r="AM16" s="27">
        <f t="shared" si="21"/>
        <v>1260</v>
      </c>
      <c r="AN16" s="27">
        <f t="shared" si="21"/>
        <v>1260</v>
      </c>
      <c r="AO16" s="27">
        <v>700</v>
      </c>
      <c r="AP16" s="27">
        <v>700</v>
      </c>
      <c r="AQ16" s="27">
        <v>700</v>
      </c>
      <c r="AR16" s="13">
        <f t="shared" si="15"/>
        <v>12915</v>
      </c>
      <c r="AS16" s="18"/>
      <c r="AT16" s="19"/>
      <c r="AU16" s="19"/>
    </row>
    <row r="17" spans="1:47" ht="15.75" customHeight="1" x14ac:dyDescent="0.3">
      <c r="A17" s="11" t="s">
        <v>29</v>
      </c>
      <c r="B17" s="44">
        <f t="shared" ref="B17:M17" si="22">B10-B12-B13</f>
        <v>170</v>
      </c>
      <c r="C17" s="44">
        <f t="shared" si="22"/>
        <v>-525</v>
      </c>
      <c r="D17" s="44">
        <f t="shared" si="22"/>
        <v>-194</v>
      </c>
      <c r="E17" s="44">
        <f t="shared" si="22"/>
        <v>130</v>
      </c>
      <c r="F17" s="44">
        <f t="shared" si="22"/>
        <v>2310</v>
      </c>
      <c r="G17" s="44">
        <f t="shared" si="22"/>
        <v>1000</v>
      </c>
      <c r="H17" s="44">
        <f t="shared" si="22"/>
        <v>-1170</v>
      </c>
      <c r="I17" s="44">
        <f t="shared" si="22"/>
        <v>-115</v>
      </c>
      <c r="J17" s="44">
        <f t="shared" si="22"/>
        <v>50</v>
      </c>
      <c r="K17" s="44">
        <f t="shared" si="22"/>
        <v>2030</v>
      </c>
      <c r="L17" s="44">
        <f t="shared" si="22"/>
        <v>960</v>
      </c>
      <c r="M17" s="44">
        <f t="shared" si="22"/>
        <v>-1015</v>
      </c>
      <c r="N17" s="31">
        <f t="shared" si="12"/>
        <v>3631</v>
      </c>
      <c r="O17" s="6"/>
      <c r="P17" s="32" t="s">
        <v>29</v>
      </c>
      <c r="Q17" s="31">
        <f t="shared" ref="Q17:AB17" si="23">Q10-Q12-Q13</f>
        <v>25272</v>
      </c>
      <c r="R17" s="31">
        <f t="shared" si="23"/>
        <v>29905</v>
      </c>
      <c r="S17" s="31">
        <f t="shared" si="23"/>
        <v>34335</v>
      </c>
      <c r="T17" s="31">
        <f t="shared" si="23"/>
        <v>26479</v>
      </c>
      <c r="U17" s="31">
        <f t="shared" si="23"/>
        <v>30532</v>
      </c>
      <c r="V17" s="31">
        <f t="shared" si="23"/>
        <v>29570</v>
      </c>
      <c r="W17" s="31">
        <f t="shared" si="23"/>
        <v>6416</v>
      </c>
      <c r="X17" s="31">
        <f t="shared" si="23"/>
        <v>36697</v>
      </c>
      <c r="Y17" s="31">
        <f t="shared" si="23"/>
        <v>29302</v>
      </c>
      <c r="Z17" s="31">
        <f t="shared" si="23"/>
        <v>42432</v>
      </c>
      <c r="AA17" s="31">
        <f t="shared" si="23"/>
        <v>45421</v>
      </c>
      <c r="AB17" s="31">
        <f t="shared" si="23"/>
        <v>38942</v>
      </c>
      <c r="AC17" s="31">
        <f t="shared" si="13"/>
        <v>375303</v>
      </c>
      <c r="AD17" s="8"/>
      <c r="AE17" s="32" t="s">
        <v>29</v>
      </c>
      <c r="AF17" s="31">
        <f t="shared" ref="AF17:AQ17" si="24">AF10-AF12-AF13</f>
        <v>28261.880000000005</v>
      </c>
      <c r="AG17" s="31">
        <f t="shared" si="24"/>
        <v>33520.500000000007</v>
      </c>
      <c r="AH17" s="31">
        <f t="shared" si="24"/>
        <v>38323.500000000007</v>
      </c>
      <c r="AI17" s="31">
        <f t="shared" si="24"/>
        <v>29736.9</v>
      </c>
      <c r="AJ17" s="31">
        <f t="shared" si="24"/>
        <v>34395.199999999997</v>
      </c>
      <c r="AK17" s="31">
        <f t="shared" si="24"/>
        <v>33122.000000000007</v>
      </c>
      <c r="AL17" s="31">
        <f t="shared" si="24"/>
        <v>10637.600000000006</v>
      </c>
      <c r="AM17" s="31">
        <f t="shared" si="24"/>
        <v>41006.700000000004</v>
      </c>
      <c r="AN17" s="31">
        <f t="shared" si="24"/>
        <v>32887.200000000004</v>
      </c>
      <c r="AO17" s="31">
        <f t="shared" si="24"/>
        <v>10</v>
      </c>
      <c r="AP17" s="31">
        <f t="shared" si="24"/>
        <v>-40</v>
      </c>
      <c r="AQ17" s="31">
        <f t="shared" si="24"/>
        <v>-90</v>
      </c>
      <c r="AR17" s="31">
        <f t="shared" si="15"/>
        <v>281771.48000000004</v>
      </c>
      <c r="AS17" s="18"/>
      <c r="AT17" s="19"/>
      <c r="AU17" s="19"/>
    </row>
    <row r="18" spans="1:47" ht="15.75" customHeight="1" x14ac:dyDescent="0.25">
      <c r="A18" s="33"/>
      <c r="B18" s="45">
        <f t="shared" ref="B18:M18" si="25">B17/B4</f>
        <v>2.5373134328358207E-2</v>
      </c>
      <c r="C18" s="45">
        <f t="shared" si="25"/>
        <v>-8.4677419354838704E-2</v>
      </c>
      <c r="D18" s="45">
        <f t="shared" si="25"/>
        <v>-3.1668299053215804E-2</v>
      </c>
      <c r="E18" s="45">
        <f t="shared" si="25"/>
        <v>2.0967741935483872E-2</v>
      </c>
      <c r="F18" s="45">
        <f t="shared" si="25"/>
        <v>0.26551724137931032</v>
      </c>
      <c r="G18" s="45">
        <f t="shared" si="25"/>
        <v>0.13071895424836602</v>
      </c>
      <c r="H18" s="45">
        <f t="shared" si="25"/>
        <v>-0.21666666666666667</v>
      </c>
      <c r="I18" s="45">
        <f t="shared" si="25"/>
        <v>-1.7692307692307691E-2</v>
      </c>
      <c r="J18" s="45">
        <f t="shared" si="25"/>
        <v>8.0645161290322578E-3</v>
      </c>
      <c r="K18" s="45">
        <f t="shared" si="25"/>
        <v>0.23333333333333334</v>
      </c>
      <c r="L18" s="45">
        <f t="shared" si="25"/>
        <v>0.12549019607843137</v>
      </c>
      <c r="M18" s="45">
        <f t="shared" si="25"/>
        <v>-0.18796296296296297</v>
      </c>
      <c r="N18" s="34"/>
      <c r="O18" s="1"/>
      <c r="P18" s="33"/>
      <c r="Q18" s="45">
        <f t="shared" ref="Q18:Y18" si="26">Q17/Q4</f>
        <v>0.73099618188129123</v>
      </c>
      <c r="R18" s="45">
        <f t="shared" si="26"/>
        <v>0.78894604933386092</v>
      </c>
      <c r="S18" s="45">
        <f t="shared" si="26"/>
        <v>0.8187671396208418</v>
      </c>
      <c r="T18" s="45">
        <f t="shared" si="26"/>
        <v>0.76354566163960902</v>
      </c>
      <c r="U18" s="45">
        <f t="shared" si="26"/>
        <v>0.74958263772954925</v>
      </c>
      <c r="V18" s="45">
        <f t="shared" si="26"/>
        <v>0.78916466506538563</v>
      </c>
      <c r="W18" s="45">
        <f t="shared" si="26"/>
        <v>0.14576517629952745</v>
      </c>
      <c r="X18" s="45">
        <f t="shared" si="26"/>
        <v>0.81554325843945152</v>
      </c>
      <c r="Y18" s="45">
        <f t="shared" si="26"/>
        <v>0.77106468080627333</v>
      </c>
      <c r="Z18" s="34"/>
      <c r="AA18" s="34"/>
      <c r="AB18" s="34"/>
      <c r="AC18" s="34"/>
      <c r="AD18" s="2"/>
      <c r="AE18" s="33"/>
      <c r="AF18" s="45">
        <f t="shared" ref="AF18:AQ18" si="27">AF17/AF4</f>
        <v>0.74862179049096367</v>
      </c>
      <c r="AG18" s="45">
        <f t="shared" si="27"/>
        <v>0.80393567651185383</v>
      </c>
      <c r="AH18" s="45">
        <f t="shared" si="27"/>
        <v>0.83079874697854905</v>
      </c>
      <c r="AI18" s="45">
        <f t="shared" si="27"/>
        <v>0.77953647609635379</v>
      </c>
      <c r="AJ18" s="45">
        <f t="shared" si="27"/>
        <v>0.76766089650308444</v>
      </c>
      <c r="AK18" s="45">
        <f t="shared" si="27"/>
        <v>0.80360045612247377</v>
      </c>
      <c r="AL18" s="45">
        <f t="shared" si="27"/>
        <v>0.21970523115561294</v>
      </c>
      <c r="AM18" s="45">
        <f t="shared" si="27"/>
        <v>0.82847341337907376</v>
      </c>
      <c r="AN18" s="45">
        <f t="shared" si="27"/>
        <v>0.78673371257972069</v>
      </c>
      <c r="AO18" s="45">
        <f t="shared" si="27"/>
        <v>1.4925373134328358E-3</v>
      </c>
      <c r="AP18" s="45">
        <f t="shared" si="27"/>
        <v>-5.9701492537313433E-3</v>
      </c>
      <c r="AQ18" s="45">
        <f t="shared" si="27"/>
        <v>-1.3432835820895522E-2</v>
      </c>
      <c r="AR18" s="34"/>
      <c r="AS18" s="18"/>
      <c r="AT18" s="19"/>
      <c r="AU18" s="19"/>
    </row>
    <row r="19" spans="1:47" ht="15.75" customHeight="1" x14ac:dyDescent="0.25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"/>
      <c r="P19" s="33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2"/>
      <c r="AE19" s="33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18"/>
      <c r="AT19" s="19"/>
      <c r="AU19" s="19"/>
    </row>
    <row r="20" spans="1:47" ht="15.75" customHeight="1" x14ac:dyDescent="0.3">
      <c r="A20" s="11" t="s">
        <v>30</v>
      </c>
      <c r="B20" s="12">
        <v>50</v>
      </c>
      <c r="C20" s="12">
        <v>50</v>
      </c>
      <c r="D20" s="12">
        <v>60</v>
      </c>
      <c r="E20" s="12">
        <v>50</v>
      </c>
      <c r="F20" s="12">
        <v>60</v>
      </c>
      <c r="G20" s="12">
        <v>60</v>
      </c>
      <c r="H20" s="12">
        <v>50</v>
      </c>
      <c r="I20" s="12">
        <v>45</v>
      </c>
      <c r="J20" s="12">
        <v>50</v>
      </c>
      <c r="K20" s="12">
        <v>60</v>
      </c>
      <c r="L20" s="12">
        <v>60</v>
      </c>
      <c r="M20" s="12">
        <v>60</v>
      </c>
      <c r="N20" s="13">
        <f t="shared" ref="N20:N21" si="28">SUM(B20:M20)</f>
        <v>655</v>
      </c>
      <c r="O20" s="6"/>
      <c r="P20" s="14" t="s">
        <v>30</v>
      </c>
      <c r="Q20" s="15">
        <v>50</v>
      </c>
      <c r="R20" s="15">
        <v>50</v>
      </c>
      <c r="S20" s="15">
        <v>60</v>
      </c>
      <c r="T20" s="15">
        <v>50</v>
      </c>
      <c r="U20" s="15">
        <v>60</v>
      </c>
      <c r="V20" s="15">
        <v>60</v>
      </c>
      <c r="W20" s="15">
        <v>50</v>
      </c>
      <c r="X20" s="15">
        <v>45</v>
      </c>
      <c r="Y20" s="15">
        <v>50</v>
      </c>
      <c r="Z20" s="25"/>
      <c r="AA20" s="25"/>
      <c r="AB20" s="25"/>
      <c r="AC20" s="13">
        <f t="shared" ref="AC20:AC21" si="29">SUM(Q20:AB20)</f>
        <v>475</v>
      </c>
      <c r="AD20" s="8"/>
      <c r="AE20" s="16" t="s">
        <v>30</v>
      </c>
      <c r="AF20" s="17">
        <f t="shared" ref="AF20:AN20" si="30">Q20</f>
        <v>50</v>
      </c>
      <c r="AG20" s="17">
        <f t="shared" si="30"/>
        <v>50</v>
      </c>
      <c r="AH20" s="17">
        <f t="shared" si="30"/>
        <v>60</v>
      </c>
      <c r="AI20" s="17">
        <f t="shared" si="30"/>
        <v>50</v>
      </c>
      <c r="AJ20" s="17">
        <f t="shared" si="30"/>
        <v>60</v>
      </c>
      <c r="AK20" s="17">
        <f t="shared" si="30"/>
        <v>60</v>
      </c>
      <c r="AL20" s="17">
        <f t="shared" si="30"/>
        <v>50</v>
      </c>
      <c r="AM20" s="17">
        <f t="shared" si="30"/>
        <v>45</v>
      </c>
      <c r="AN20" s="17">
        <f t="shared" si="30"/>
        <v>50</v>
      </c>
      <c r="AO20" s="17">
        <v>50</v>
      </c>
      <c r="AP20" s="17">
        <v>50</v>
      </c>
      <c r="AQ20" s="17">
        <v>50</v>
      </c>
      <c r="AR20" s="13">
        <f t="shared" ref="AR20:AR21" si="31">SUM(AF20:AQ20)</f>
        <v>625</v>
      </c>
      <c r="AS20" s="18"/>
      <c r="AT20" s="19"/>
      <c r="AU20" s="19"/>
    </row>
    <row r="21" spans="1:47" ht="15.75" customHeight="1" x14ac:dyDescent="0.3">
      <c r="A21" s="30" t="s">
        <v>31</v>
      </c>
      <c r="B21" s="31">
        <f t="shared" ref="B21:M21" si="32">B17-B20</f>
        <v>120</v>
      </c>
      <c r="C21" s="31">
        <f t="shared" si="32"/>
        <v>-575</v>
      </c>
      <c r="D21" s="31">
        <f t="shared" si="32"/>
        <v>-254</v>
      </c>
      <c r="E21" s="31">
        <f t="shared" si="32"/>
        <v>80</v>
      </c>
      <c r="F21" s="31">
        <f t="shared" si="32"/>
        <v>2250</v>
      </c>
      <c r="G21" s="31">
        <f t="shared" si="32"/>
        <v>940</v>
      </c>
      <c r="H21" s="31">
        <f t="shared" si="32"/>
        <v>-1220</v>
      </c>
      <c r="I21" s="31">
        <f t="shared" si="32"/>
        <v>-160</v>
      </c>
      <c r="J21" s="31">
        <f t="shared" si="32"/>
        <v>0</v>
      </c>
      <c r="K21" s="31">
        <f t="shared" si="32"/>
        <v>1970</v>
      </c>
      <c r="L21" s="31">
        <f t="shared" si="32"/>
        <v>900</v>
      </c>
      <c r="M21" s="31">
        <f t="shared" si="32"/>
        <v>-1075</v>
      </c>
      <c r="N21" s="31">
        <f t="shared" si="28"/>
        <v>2976</v>
      </c>
      <c r="O21" s="6"/>
      <c r="P21" s="32" t="s">
        <v>31</v>
      </c>
      <c r="Q21" s="31">
        <f t="shared" ref="Q21:AB21" si="33">Q17-Q20</f>
        <v>25222</v>
      </c>
      <c r="R21" s="31">
        <f t="shared" si="33"/>
        <v>29855</v>
      </c>
      <c r="S21" s="31">
        <f t="shared" si="33"/>
        <v>34275</v>
      </c>
      <c r="T21" s="31">
        <f t="shared" si="33"/>
        <v>26429</v>
      </c>
      <c r="U21" s="31">
        <f t="shared" si="33"/>
        <v>30472</v>
      </c>
      <c r="V21" s="31">
        <f t="shared" si="33"/>
        <v>29510</v>
      </c>
      <c r="W21" s="31">
        <f t="shared" si="33"/>
        <v>6366</v>
      </c>
      <c r="X21" s="31">
        <f t="shared" si="33"/>
        <v>36652</v>
      </c>
      <c r="Y21" s="31">
        <f t="shared" si="33"/>
        <v>29252</v>
      </c>
      <c r="Z21" s="31">
        <f t="shared" si="33"/>
        <v>42432</v>
      </c>
      <c r="AA21" s="31">
        <f t="shared" si="33"/>
        <v>45421</v>
      </c>
      <c r="AB21" s="31">
        <f t="shared" si="33"/>
        <v>38942</v>
      </c>
      <c r="AC21" s="31">
        <f t="shared" si="29"/>
        <v>374828</v>
      </c>
      <c r="AD21" s="8"/>
      <c r="AE21" s="32" t="s">
        <v>31</v>
      </c>
      <c r="AF21" s="31">
        <f t="shared" ref="AF21:AQ21" si="34">AF17-AF20</f>
        <v>28211.880000000005</v>
      </c>
      <c r="AG21" s="31">
        <f t="shared" si="34"/>
        <v>33470.500000000007</v>
      </c>
      <c r="AH21" s="31">
        <f t="shared" si="34"/>
        <v>38263.500000000007</v>
      </c>
      <c r="AI21" s="31">
        <f t="shared" si="34"/>
        <v>29686.9</v>
      </c>
      <c r="AJ21" s="31">
        <f t="shared" si="34"/>
        <v>34335.199999999997</v>
      </c>
      <c r="AK21" s="31">
        <f t="shared" si="34"/>
        <v>33062.000000000007</v>
      </c>
      <c r="AL21" s="31">
        <f t="shared" si="34"/>
        <v>10587.600000000006</v>
      </c>
      <c r="AM21" s="31">
        <f t="shared" si="34"/>
        <v>40961.700000000004</v>
      </c>
      <c r="AN21" s="31">
        <f t="shared" si="34"/>
        <v>32837.200000000004</v>
      </c>
      <c r="AO21" s="31">
        <f t="shared" si="34"/>
        <v>-40</v>
      </c>
      <c r="AP21" s="31">
        <f t="shared" si="34"/>
        <v>-90</v>
      </c>
      <c r="AQ21" s="31">
        <f t="shared" si="34"/>
        <v>-140</v>
      </c>
      <c r="AR21" s="31">
        <f t="shared" si="31"/>
        <v>281146.48000000004</v>
      </c>
      <c r="AS21" s="18"/>
      <c r="AT21" s="19"/>
      <c r="AU21" s="19"/>
    </row>
    <row r="22" spans="1:47" ht="12.5" x14ac:dyDescent="0.25">
      <c r="A22" s="33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1"/>
      <c r="P22" s="33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2"/>
      <c r="AE22" s="33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18"/>
      <c r="AT22" s="19"/>
      <c r="AU22" s="19"/>
    </row>
    <row r="23" spans="1:47" ht="13" x14ac:dyDescent="0.3">
      <c r="A23" s="20" t="s">
        <v>32</v>
      </c>
      <c r="B23" s="21">
        <v>10</v>
      </c>
      <c r="C23" s="21">
        <v>15</v>
      </c>
      <c r="D23" s="21">
        <v>20</v>
      </c>
      <c r="E23" s="21">
        <v>12</v>
      </c>
      <c r="F23" s="21">
        <v>15</v>
      </c>
      <c r="G23" s="21">
        <v>12</v>
      </c>
      <c r="H23" s="21">
        <v>10</v>
      </c>
      <c r="I23" s="21">
        <v>11</v>
      </c>
      <c r="J23" s="21">
        <v>15</v>
      </c>
      <c r="K23" s="21">
        <v>15</v>
      </c>
      <c r="L23" s="21">
        <v>15</v>
      </c>
      <c r="M23" s="21">
        <v>15</v>
      </c>
      <c r="N23" s="13">
        <f t="shared" ref="N23:N24" si="35">SUM(B23:M23)</f>
        <v>165</v>
      </c>
      <c r="O23" s="6"/>
      <c r="P23" s="24" t="s">
        <v>32</v>
      </c>
      <c r="Q23" s="21">
        <v>10</v>
      </c>
      <c r="R23" s="21">
        <v>15</v>
      </c>
      <c r="S23" s="21">
        <v>20</v>
      </c>
      <c r="T23" s="21">
        <v>12</v>
      </c>
      <c r="U23" s="21">
        <v>15</v>
      </c>
      <c r="V23" s="21">
        <v>12</v>
      </c>
      <c r="W23" s="21">
        <v>10</v>
      </c>
      <c r="X23" s="21">
        <v>11</v>
      </c>
      <c r="Y23" s="21">
        <v>15</v>
      </c>
      <c r="Z23" s="46"/>
      <c r="AA23" s="46"/>
      <c r="AB23" s="46"/>
      <c r="AC23" s="13">
        <f t="shared" ref="AC23:AC24" si="36">SUM(Q23:AB23)</f>
        <v>120</v>
      </c>
      <c r="AD23" s="8"/>
      <c r="AE23" s="24" t="s">
        <v>32</v>
      </c>
      <c r="AF23" s="21">
        <f t="shared" ref="AF23:AN23" si="37">Q23</f>
        <v>10</v>
      </c>
      <c r="AG23" s="21">
        <f t="shared" si="37"/>
        <v>15</v>
      </c>
      <c r="AH23" s="21">
        <f t="shared" si="37"/>
        <v>20</v>
      </c>
      <c r="AI23" s="21">
        <f t="shared" si="37"/>
        <v>12</v>
      </c>
      <c r="AJ23" s="21">
        <f t="shared" si="37"/>
        <v>15</v>
      </c>
      <c r="AK23" s="21">
        <f t="shared" si="37"/>
        <v>12</v>
      </c>
      <c r="AL23" s="21">
        <f t="shared" si="37"/>
        <v>10</v>
      </c>
      <c r="AM23" s="21">
        <f t="shared" si="37"/>
        <v>11</v>
      </c>
      <c r="AN23" s="21">
        <f t="shared" si="37"/>
        <v>15</v>
      </c>
      <c r="AO23" s="21">
        <v>12</v>
      </c>
      <c r="AP23" s="21">
        <v>12</v>
      </c>
      <c r="AQ23" s="21">
        <v>12</v>
      </c>
      <c r="AR23" s="13">
        <f t="shared" ref="AR23:AR24" si="38">SUM(AF23:AQ23)</f>
        <v>156</v>
      </c>
      <c r="AS23" s="18"/>
      <c r="AT23" s="19"/>
      <c r="AU23" s="19"/>
    </row>
    <row r="24" spans="1:47" ht="13" x14ac:dyDescent="0.3">
      <c r="A24" s="47" t="s">
        <v>33</v>
      </c>
      <c r="B24" s="48">
        <f t="shared" ref="B24:M24" si="39">B21-B23</f>
        <v>110</v>
      </c>
      <c r="C24" s="48">
        <f t="shared" si="39"/>
        <v>-590</v>
      </c>
      <c r="D24" s="48">
        <f t="shared" si="39"/>
        <v>-274</v>
      </c>
      <c r="E24" s="48">
        <f t="shared" si="39"/>
        <v>68</v>
      </c>
      <c r="F24" s="48">
        <f t="shared" si="39"/>
        <v>2235</v>
      </c>
      <c r="G24" s="48">
        <f t="shared" si="39"/>
        <v>928</v>
      </c>
      <c r="H24" s="48">
        <f t="shared" si="39"/>
        <v>-1230</v>
      </c>
      <c r="I24" s="48">
        <f t="shared" si="39"/>
        <v>-171</v>
      </c>
      <c r="J24" s="48">
        <f t="shared" si="39"/>
        <v>-15</v>
      </c>
      <c r="K24" s="48">
        <f t="shared" si="39"/>
        <v>1955</v>
      </c>
      <c r="L24" s="48">
        <f t="shared" si="39"/>
        <v>885</v>
      </c>
      <c r="M24" s="48">
        <f t="shared" si="39"/>
        <v>-1090</v>
      </c>
      <c r="N24" s="48">
        <f t="shared" si="35"/>
        <v>2811</v>
      </c>
      <c r="O24" s="6"/>
      <c r="P24" s="49" t="s">
        <v>33</v>
      </c>
      <c r="Q24" s="48">
        <f t="shared" ref="Q24:AB24" si="40">Q21-Q23</f>
        <v>25212</v>
      </c>
      <c r="R24" s="48">
        <f t="shared" si="40"/>
        <v>29840</v>
      </c>
      <c r="S24" s="48">
        <f t="shared" si="40"/>
        <v>34255</v>
      </c>
      <c r="T24" s="48">
        <f t="shared" si="40"/>
        <v>26417</v>
      </c>
      <c r="U24" s="48">
        <f t="shared" si="40"/>
        <v>30457</v>
      </c>
      <c r="V24" s="48">
        <f t="shared" si="40"/>
        <v>29498</v>
      </c>
      <c r="W24" s="48">
        <f t="shared" si="40"/>
        <v>6356</v>
      </c>
      <c r="X24" s="48">
        <f t="shared" si="40"/>
        <v>36641</v>
      </c>
      <c r="Y24" s="48">
        <f t="shared" si="40"/>
        <v>29237</v>
      </c>
      <c r="Z24" s="48">
        <f t="shared" si="40"/>
        <v>42432</v>
      </c>
      <c r="AA24" s="48">
        <f t="shared" si="40"/>
        <v>45421</v>
      </c>
      <c r="AB24" s="48">
        <f t="shared" si="40"/>
        <v>38942</v>
      </c>
      <c r="AC24" s="48">
        <f t="shared" si="36"/>
        <v>374708</v>
      </c>
      <c r="AD24" s="8"/>
      <c r="AE24" s="49" t="s">
        <v>33</v>
      </c>
      <c r="AF24" s="48">
        <f t="shared" ref="AF24:AQ24" si="41">AF21-AF23</f>
        <v>28201.880000000005</v>
      </c>
      <c r="AG24" s="48">
        <f t="shared" si="41"/>
        <v>33455.500000000007</v>
      </c>
      <c r="AH24" s="48">
        <f t="shared" si="41"/>
        <v>38243.500000000007</v>
      </c>
      <c r="AI24" s="48">
        <f t="shared" si="41"/>
        <v>29674.9</v>
      </c>
      <c r="AJ24" s="48">
        <f t="shared" si="41"/>
        <v>34320.199999999997</v>
      </c>
      <c r="AK24" s="48">
        <f t="shared" si="41"/>
        <v>33050.000000000007</v>
      </c>
      <c r="AL24" s="48">
        <f t="shared" si="41"/>
        <v>10577.600000000006</v>
      </c>
      <c r="AM24" s="48">
        <f t="shared" si="41"/>
        <v>40950.700000000004</v>
      </c>
      <c r="AN24" s="48">
        <f t="shared" si="41"/>
        <v>32822.200000000004</v>
      </c>
      <c r="AO24" s="48">
        <f t="shared" si="41"/>
        <v>-52</v>
      </c>
      <c r="AP24" s="48">
        <f t="shared" si="41"/>
        <v>-102</v>
      </c>
      <c r="AQ24" s="48">
        <f t="shared" si="41"/>
        <v>-152</v>
      </c>
      <c r="AR24" s="48">
        <f t="shared" si="38"/>
        <v>280990.48000000004</v>
      </c>
      <c r="AS24" s="18"/>
      <c r="AT24" s="19"/>
      <c r="AU24" s="19"/>
    </row>
    <row r="25" spans="1:47" ht="12.5" x14ac:dyDescent="0.25">
      <c r="A25" s="1"/>
      <c r="B25" s="50">
        <f t="shared" ref="B25:M25" si="42">B24/B4</f>
        <v>1.6417910447761194E-2</v>
      </c>
      <c r="C25" s="50">
        <f t="shared" si="42"/>
        <v>-9.5161290322580638E-2</v>
      </c>
      <c r="D25" s="50">
        <f t="shared" si="42"/>
        <v>-4.4727391446294486E-2</v>
      </c>
      <c r="E25" s="50">
        <f t="shared" si="42"/>
        <v>1.0967741935483871E-2</v>
      </c>
      <c r="F25" s="50">
        <f t="shared" si="42"/>
        <v>0.25689655172413794</v>
      </c>
      <c r="G25" s="50">
        <f t="shared" si="42"/>
        <v>0.12130718954248366</v>
      </c>
      <c r="H25" s="50">
        <f t="shared" si="42"/>
        <v>-0.22777777777777777</v>
      </c>
      <c r="I25" s="50">
        <f t="shared" si="42"/>
        <v>-2.6307692307692306E-2</v>
      </c>
      <c r="J25" s="50">
        <f t="shared" si="42"/>
        <v>-2.4193548387096775E-3</v>
      </c>
      <c r="K25" s="50">
        <f t="shared" si="42"/>
        <v>0.22471264367816091</v>
      </c>
      <c r="L25" s="50">
        <f t="shared" si="42"/>
        <v>0.11568627450980393</v>
      </c>
      <c r="M25" s="50">
        <f t="shared" si="42"/>
        <v>-0.20185185185185187</v>
      </c>
      <c r="N25" s="1"/>
      <c r="O25" s="1"/>
      <c r="P25" s="2"/>
      <c r="Q25" s="50">
        <f t="shared" ref="Q25:Y25" si="43">Q24/Q4</f>
        <v>0.7292606733772995</v>
      </c>
      <c r="R25" s="50">
        <f t="shared" si="43"/>
        <v>0.78723123598469857</v>
      </c>
      <c r="S25" s="50">
        <f t="shared" si="43"/>
        <v>0.81685942530106115</v>
      </c>
      <c r="T25" s="50">
        <f t="shared" si="43"/>
        <v>0.76175783615444503</v>
      </c>
      <c r="U25" s="50">
        <f t="shared" si="43"/>
        <v>0.74774133359520767</v>
      </c>
      <c r="V25" s="50">
        <f t="shared" si="43"/>
        <v>0.7872431278356018</v>
      </c>
      <c r="W25" s="50">
        <f t="shared" si="43"/>
        <v>0.14440203562340967</v>
      </c>
      <c r="X25" s="50">
        <f t="shared" si="43"/>
        <v>0.81429873102651285</v>
      </c>
      <c r="Y25" s="50">
        <f t="shared" si="43"/>
        <v>0.76935424451344669</v>
      </c>
      <c r="Z25" s="2"/>
      <c r="AA25" s="2"/>
      <c r="AB25" s="2"/>
      <c r="AC25" s="2"/>
      <c r="AD25" s="2"/>
      <c r="AE25" s="2"/>
      <c r="AF25" s="51" t="s">
        <v>34</v>
      </c>
      <c r="AG25" s="50">
        <f t="shared" ref="AG25:AQ25" si="44">AG24/AG4</f>
        <v>0.80237675528534258</v>
      </c>
      <c r="AH25" s="50">
        <f t="shared" si="44"/>
        <v>0.82906446123329403</v>
      </c>
      <c r="AI25" s="50">
        <f t="shared" si="44"/>
        <v>0.77791118020075023</v>
      </c>
      <c r="AJ25" s="50">
        <f t="shared" si="44"/>
        <v>0.76598698365368301</v>
      </c>
      <c r="AK25" s="50">
        <f t="shared" si="44"/>
        <v>0.80185360409539752</v>
      </c>
      <c r="AL25" s="50">
        <f t="shared" si="44"/>
        <v>0.21846601235914223</v>
      </c>
      <c r="AM25" s="50">
        <f t="shared" si="44"/>
        <v>0.82734202482185681</v>
      </c>
      <c r="AN25" s="50">
        <f t="shared" si="44"/>
        <v>0.7851787704953328</v>
      </c>
      <c r="AO25" s="50">
        <f t="shared" si="44"/>
        <v>-7.7611940298507459E-3</v>
      </c>
      <c r="AP25" s="50">
        <f t="shared" si="44"/>
        <v>-1.5223880597014926E-2</v>
      </c>
      <c r="AQ25" s="50">
        <f t="shared" si="44"/>
        <v>-2.2686567164179106E-2</v>
      </c>
      <c r="AR25" s="2"/>
      <c r="AS25" s="1"/>
      <c r="AT25" s="1"/>
      <c r="AU25" s="1"/>
    </row>
  </sheetData>
  <mergeCells count="1">
    <mergeCell ref="P1:AC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24"/>
  <sheetViews>
    <sheetView showGridLines="0" zoomScale="80" zoomScaleNormal="80" workbookViewId="0"/>
  </sheetViews>
  <sheetFormatPr baseColWidth="10" defaultColWidth="14.453125" defaultRowHeight="15.75" customHeight="1" x14ac:dyDescent="0.25"/>
  <cols>
    <col min="1" max="1" width="16.7265625" customWidth="1"/>
    <col min="2" max="2" width="15.453125" customWidth="1"/>
    <col min="3" max="3" width="20.54296875" customWidth="1"/>
    <col min="4" max="4" width="7.453125" customWidth="1"/>
    <col min="5" max="6" width="7.26953125" customWidth="1"/>
    <col min="7" max="7" width="7.08984375" customWidth="1"/>
    <col min="8" max="8" width="7.54296875" customWidth="1"/>
    <col min="9" max="9" width="7.26953125" customWidth="1"/>
    <col min="10" max="10" width="6.81640625" customWidth="1"/>
    <col min="11" max="11" width="7.54296875" customWidth="1"/>
    <col min="12" max="12" width="7.453125" customWidth="1"/>
    <col min="13" max="13" width="7.08984375" customWidth="1"/>
    <col min="14" max="14" width="7.54296875" customWidth="1"/>
    <col min="15" max="15" width="6.81640625" customWidth="1"/>
    <col min="16" max="16" width="8.26953125" customWidth="1"/>
    <col min="17" max="17" width="14.26953125" customWidth="1"/>
  </cols>
  <sheetData>
    <row r="1" spans="1:17" ht="15.75" customHeight="1" x14ac:dyDescent="0.3">
      <c r="A1" s="33"/>
      <c r="B1" s="33"/>
      <c r="C1" s="33"/>
      <c r="D1" s="52">
        <f t="shared" ref="D1:O1" si="0">SUM(D3:D19)</f>
        <v>34572</v>
      </c>
      <c r="E1" s="52">
        <f t="shared" si="0"/>
        <v>37905</v>
      </c>
      <c r="F1" s="52">
        <f t="shared" si="0"/>
        <v>41935</v>
      </c>
      <c r="G1" s="52">
        <f t="shared" si="0"/>
        <v>34679</v>
      </c>
      <c r="H1" s="52">
        <f t="shared" si="0"/>
        <v>40732</v>
      </c>
      <c r="I1" s="52">
        <f t="shared" si="0"/>
        <v>37470</v>
      </c>
      <c r="J1" s="52">
        <f t="shared" si="0"/>
        <v>44016</v>
      </c>
      <c r="K1" s="52">
        <f t="shared" si="0"/>
        <v>44997</v>
      </c>
      <c r="L1" s="52">
        <f t="shared" si="0"/>
        <v>38002</v>
      </c>
      <c r="M1" s="52">
        <f t="shared" si="0"/>
        <v>42432</v>
      </c>
      <c r="N1" s="52">
        <f t="shared" si="0"/>
        <v>45421</v>
      </c>
      <c r="O1" s="52">
        <f t="shared" si="0"/>
        <v>38942</v>
      </c>
      <c r="P1" s="33"/>
      <c r="Q1" s="33"/>
    </row>
    <row r="2" spans="1:17" ht="15.75" customHeight="1" x14ac:dyDescent="0.3">
      <c r="A2" s="53" t="s">
        <v>35</v>
      </c>
      <c r="B2" s="54" t="s">
        <v>36</v>
      </c>
      <c r="C2" s="54" t="s">
        <v>37</v>
      </c>
      <c r="D2" s="54" t="s">
        <v>1</v>
      </c>
      <c r="E2" s="54" t="s">
        <v>2</v>
      </c>
      <c r="F2" s="54" t="s">
        <v>3</v>
      </c>
      <c r="G2" s="54" t="s">
        <v>4</v>
      </c>
      <c r="H2" s="54" t="s">
        <v>5</v>
      </c>
      <c r="I2" s="54" t="s">
        <v>6</v>
      </c>
      <c r="J2" s="54" t="s">
        <v>7</v>
      </c>
      <c r="K2" s="54" t="s">
        <v>8</v>
      </c>
      <c r="L2" s="54" t="s">
        <v>9</v>
      </c>
      <c r="M2" s="54" t="s">
        <v>10</v>
      </c>
      <c r="N2" s="54" t="s">
        <v>11</v>
      </c>
      <c r="O2" s="54" t="s">
        <v>12</v>
      </c>
      <c r="P2" s="54" t="s">
        <v>13</v>
      </c>
      <c r="Q2" s="54" t="s">
        <v>38</v>
      </c>
    </row>
    <row r="3" spans="1:17" ht="15.75" customHeight="1" x14ac:dyDescent="0.3">
      <c r="A3" s="55" t="s">
        <v>39</v>
      </c>
      <c r="B3" s="56" t="s">
        <v>16</v>
      </c>
      <c r="C3" s="56" t="s">
        <v>40</v>
      </c>
      <c r="D3" s="21">
        <v>2069</v>
      </c>
      <c r="E3" s="21">
        <v>2607</v>
      </c>
      <c r="F3" s="21">
        <v>2971</v>
      </c>
      <c r="G3" s="21">
        <v>3079</v>
      </c>
      <c r="H3" s="21">
        <v>1636</v>
      </c>
      <c r="I3" s="21">
        <v>3233</v>
      </c>
      <c r="J3" s="21">
        <v>2367</v>
      </c>
      <c r="K3" s="21">
        <v>3265</v>
      </c>
      <c r="L3" s="21">
        <v>1840</v>
      </c>
      <c r="M3" s="23">
        <v>1953</v>
      </c>
      <c r="N3" s="23">
        <v>2987</v>
      </c>
      <c r="O3" s="23">
        <v>2706</v>
      </c>
      <c r="P3" s="57">
        <f t="shared" ref="P3:P19" si="1">SUM(D3:O3)</f>
        <v>30713</v>
      </c>
      <c r="Q3" s="58"/>
    </row>
    <row r="4" spans="1:17" ht="15.75" customHeight="1" x14ac:dyDescent="0.3">
      <c r="A4" s="59" t="s">
        <v>41</v>
      </c>
      <c r="B4" s="56" t="s">
        <v>18</v>
      </c>
      <c r="C4" s="56" t="s">
        <v>42</v>
      </c>
      <c r="D4" s="21">
        <v>2778</v>
      </c>
      <c r="E4" s="21">
        <v>3418</v>
      </c>
      <c r="F4" s="21">
        <v>3482</v>
      </c>
      <c r="G4" s="21">
        <v>1943</v>
      </c>
      <c r="H4" s="21">
        <v>2197</v>
      </c>
      <c r="I4" s="21">
        <v>2184</v>
      </c>
      <c r="J4" s="21">
        <v>3196</v>
      </c>
      <c r="K4" s="21">
        <v>2261</v>
      </c>
      <c r="L4" s="21">
        <v>1972</v>
      </c>
      <c r="M4" s="23">
        <v>3407</v>
      </c>
      <c r="N4" s="23">
        <v>3044</v>
      </c>
      <c r="O4" s="23">
        <v>1821</v>
      </c>
      <c r="P4" s="57">
        <f t="shared" si="1"/>
        <v>31703</v>
      </c>
      <c r="Q4" s="58"/>
    </row>
    <row r="5" spans="1:17" ht="15.75" customHeight="1" x14ac:dyDescent="0.3">
      <c r="A5" s="59" t="s">
        <v>43</v>
      </c>
      <c r="B5" s="56" t="s">
        <v>20</v>
      </c>
      <c r="C5" s="56" t="s">
        <v>42</v>
      </c>
      <c r="D5" s="21">
        <v>2411</v>
      </c>
      <c r="E5" s="21">
        <v>1990</v>
      </c>
      <c r="F5" s="21">
        <v>2460</v>
      </c>
      <c r="G5" s="21">
        <v>2398</v>
      </c>
      <c r="H5" s="21">
        <v>3466</v>
      </c>
      <c r="I5" s="21">
        <v>3498</v>
      </c>
      <c r="J5" s="21">
        <v>3080</v>
      </c>
      <c r="K5" s="21">
        <v>2474</v>
      </c>
      <c r="L5" s="21">
        <v>2756</v>
      </c>
      <c r="M5" s="23">
        <v>2077</v>
      </c>
      <c r="N5" s="23">
        <v>2441</v>
      </c>
      <c r="O5" s="23">
        <v>1551</v>
      </c>
      <c r="P5" s="57">
        <f t="shared" si="1"/>
        <v>30602</v>
      </c>
      <c r="Q5" s="58"/>
    </row>
    <row r="6" spans="1:17" ht="15.75" customHeight="1" x14ac:dyDescent="0.3">
      <c r="A6" s="59" t="s">
        <v>44</v>
      </c>
      <c r="B6" s="56" t="s">
        <v>18</v>
      </c>
      <c r="C6" s="56" t="s">
        <v>40</v>
      </c>
      <c r="D6" s="21">
        <v>3365</v>
      </c>
      <c r="E6" s="21">
        <v>3425</v>
      </c>
      <c r="F6" s="21">
        <v>2056</v>
      </c>
      <c r="G6" s="21">
        <v>2149</v>
      </c>
      <c r="H6" s="21">
        <v>3354</v>
      </c>
      <c r="I6" s="21">
        <v>3158</v>
      </c>
      <c r="J6" s="21">
        <v>3291</v>
      </c>
      <c r="K6" s="21">
        <v>2126</v>
      </c>
      <c r="L6" s="21">
        <v>2707</v>
      </c>
      <c r="M6" s="23">
        <v>2033</v>
      </c>
      <c r="N6" s="23">
        <v>2147</v>
      </c>
      <c r="O6" s="23">
        <v>2322</v>
      </c>
      <c r="P6" s="57">
        <f t="shared" si="1"/>
        <v>32133</v>
      </c>
      <c r="Q6" s="58"/>
    </row>
    <row r="7" spans="1:17" ht="15.75" customHeight="1" x14ac:dyDescent="0.3">
      <c r="A7" s="59" t="s">
        <v>45</v>
      </c>
      <c r="B7" s="56" t="s">
        <v>20</v>
      </c>
      <c r="C7" s="56" t="s">
        <v>42</v>
      </c>
      <c r="D7" s="21">
        <v>1939</v>
      </c>
      <c r="E7" s="21">
        <v>2841</v>
      </c>
      <c r="F7" s="21">
        <v>2669</v>
      </c>
      <c r="G7" s="21">
        <v>2779</v>
      </c>
      <c r="H7" s="21">
        <v>3188</v>
      </c>
      <c r="I7" s="21">
        <v>1580</v>
      </c>
      <c r="J7" s="21">
        <v>2944</v>
      </c>
      <c r="K7" s="21">
        <v>2685</v>
      </c>
      <c r="L7" s="21">
        <v>1957</v>
      </c>
      <c r="M7" s="23">
        <v>3046</v>
      </c>
      <c r="N7" s="23">
        <v>3000</v>
      </c>
      <c r="O7" s="23">
        <v>1977</v>
      </c>
      <c r="P7" s="57">
        <f t="shared" si="1"/>
        <v>30605</v>
      </c>
      <c r="Q7" s="58"/>
    </row>
    <row r="8" spans="1:17" ht="15.75" customHeight="1" x14ac:dyDescent="0.3">
      <c r="A8" s="59" t="s">
        <v>46</v>
      </c>
      <c r="B8" s="56" t="s">
        <v>16</v>
      </c>
      <c r="C8" s="56" t="s">
        <v>42</v>
      </c>
      <c r="D8" s="21">
        <v>3127</v>
      </c>
      <c r="E8" s="21">
        <v>1886</v>
      </c>
      <c r="F8" s="21">
        <v>3473</v>
      </c>
      <c r="G8" s="21">
        <v>2167</v>
      </c>
      <c r="H8" s="21">
        <v>2789</v>
      </c>
      <c r="I8" s="21">
        <v>1854</v>
      </c>
      <c r="J8" s="21">
        <v>2308</v>
      </c>
      <c r="K8" s="21">
        <v>2445</v>
      </c>
      <c r="L8" s="21">
        <v>1812</v>
      </c>
      <c r="M8" s="23">
        <v>1936</v>
      </c>
      <c r="N8" s="23">
        <v>2793</v>
      </c>
      <c r="O8" s="23">
        <v>3207</v>
      </c>
      <c r="P8" s="57">
        <f t="shared" si="1"/>
        <v>29797</v>
      </c>
      <c r="Q8" s="58"/>
    </row>
    <row r="9" spans="1:17" ht="15.75" customHeight="1" x14ac:dyDescent="0.3">
      <c r="A9" s="59" t="s">
        <v>47</v>
      </c>
      <c r="B9" s="56" t="s">
        <v>18</v>
      </c>
      <c r="C9" s="56" t="s">
        <v>40</v>
      </c>
      <c r="D9" s="21"/>
      <c r="E9" s="21"/>
      <c r="F9" s="21">
        <v>2954</v>
      </c>
      <c r="G9" s="21">
        <v>1944</v>
      </c>
      <c r="H9" s="21">
        <v>2926</v>
      </c>
      <c r="I9" s="21">
        <v>1858</v>
      </c>
      <c r="J9" s="21">
        <v>2344</v>
      </c>
      <c r="K9" s="21">
        <v>2041</v>
      </c>
      <c r="L9" s="21">
        <v>1870</v>
      </c>
      <c r="M9" s="23">
        <v>1523</v>
      </c>
      <c r="N9" s="23">
        <v>3188</v>
      </c>
      <c r="O9" s="23">
        <v>2525</v>
      </c>
      <c r="P9" s="57">
        <f t="shared" si="1"/>
        <v>23173</v>
      </c>
      <c r="Q9" s="58"/>
    </row>
    <row r="10" spans="1:17" ht="15.75" customHeight="1" x14ac:dyDescent="0.3">
      <c r="A10" s="59" t="s">
        <v>48</v>
      </c>
      <c r="B10" s="56" t="s">
        <v>16</v>
      </c>
      <c r="C10" s="56" t="s">
        <v>42</v>
      </c>
      <c r="D10" s="21">
        <v>1810</v>
      </c>
      <c r="E10" s="21">
        <v>2975</v>
      </c>
      <c r="F10" s="21">
        <v>2620</v>
      </c>
      <c r="G10" s="21">
        <v>1720</v>
      </c>
      <c r="H10" s="21">
        <v>2540</v>
      </c>
      <c r="I10" s="21">
        <v>2384</v>
      </c>
      <c r="J10" s="21">
        <v>3032</v>
      </c>
      <c r="K10" s="21">
        <v>3256</v>
      </c>
      <c r="L10" s="21">
        <v>2277</v>
      </c>
      <c r="M10" s="23">
        <v>2520</v>
      </c>
      <c r="N10" s="23">
        <v>2645</v>
      </c>
      <c r="O10" s="23">
        <v>3076</v>
      </c>
      <c r="P10" s="57">
        <f t="shared" si="1"/>
        <v>30855</v>
      </c>
      <c r="Q10" s="58"/>
    </row>
    <row r="11" spans="1:17" ht="15.75" customHeight="1" x14ac:dyDescent="0.3">
      <c r="A11" s="59" t="s">
        <v>49</v>
      </c>
      <c r="B11" s="56" t="s">
        <v>18</v>
      </c>
      <c r="C11" s="56" t="s">
        <v>42</v>
      </c>
      <c r="D11" s="21">
        <v>3370</v>
      </c>
      <c r="E11" s="21">
        <v>1752</v>
      </c>
      <c r="F11" s="21">
        <v>2954</v>
      </c>
      <c r="G11" s="21">
        <v>3139</v>
      </c>
      <c r="H11" s="21">
        <v>1566</v>
      </c>
      <c r="I11" s="21">
        <v>2650</v>
      </c>
      <c r="J11" s="21">
        <v>1865</v>
      </c>
      <c r="K11" s="21">
        <v>2670</v>
      </c>
      <c r="L11" s="21">
        <v>1609</v>
      </c>
      <c r="M11" s="23">
        <v>2507</v>
      </c>
      <c r="N11" s="23">
        <v>3383</v>
      </c>
      <c r="O11" s="23">
        <v>1833</v>
      </c>
      <c r="P11" s="57">
        <f t="shared" si="1"/>
        <v>29298</v>
      </c>
      <c r="Q11" s="58"/>
    </row>
    <row r="12" spans="1:17" ht="15.75" customHeight="1" x14ac:dyDescent="0.3">
      <c r="A12" s="59" t="s">
        <v>50</v>
      </c>
      <c r="B12" s="56" t="s">
        <v>16</v>
      </c>
      <c r="C12" s="56" t="s">
        <v>40</v>
      </c>
      <c r="D12" s="21">
        <v>2238</v>
      </c>
      <c r="E12" s="21">
        <v>3124</v>
      </c>
      <c r="F12" s="21">
        <v>2641</v>
      </c>
      <c r="G12" s="21">
        <v>1748</v>
      </c>
      <c r="H12" s="21">
        <v>3481</v>
      </c>
      <c r="I12" s="21">
        <v>2492</v>
      </c>
      <c r="J12" s="21">
        <v>1939</v>
      </c>
      <c r="K12" s="21">
        <v>1907</v>
      </c>
      <c r="L12" s="21">
        <v>2710</v>
      </c>
      <c r="M12" s="23">
        <v>1592</v>
      </c>
      <c r="N12" s="23">
        <v>1943</v>
      </c>
      <c r="O12" s="23">
        <v>1851</v>
      </c>
      <c r="P12" s="57">
        <f t="shared" si="1"/>
        <v>27666</v>
      </c>
      <c r="Q12" s="58"/>
    </row>
    <row r="13" spans="1:17" ht="15.75" customHeight="1" x14ac:dyDescent="0.3">
      <c r="A13" s="59" t="s">
        <v>51</v>
      </c>
      <c r="B13" s="56" t="s">
        <v>20</v>
      </c>
      <c r="C13" s="56" t="s">
        <v>42</v>
      </c>
      <c r="D13" s="21">
        <v>2764</v>
      </c>
      <c r="E13" s="21">
        <v>2688</v>
      </c>
      <c r="F13" s="21">
        <v>2164</v>
      </c>
      <c r="G13" s="21">
        <v>2475</v>
      </c>
      <c r="H13" s="21">
        <v>2864</v>
      </c>
      <c r="I13" s="21">
        <v>2805</v>
      </c>
      <c r="J13" s="21">
        <v>2319</v>
      </c>
      <c r="K13" s="21">
        <v>3474</v>
      </c>
      <c r="L13" s="21">
        <v>1656</v>
      </c>
      <c r="M13" s="23">
        <v>2121</v>
      </c>
      <c r="N13" s="23">
        <v>3142</v>
      </c>
      <c r="O13" s="23">
        <v>1686</v>
      </c>
      <c r="P13" s="57">
        <f t="shared" si="1"/>
        <v>30158</v>
      </c>
      <c r="Q13" s="58"/>
    </row>
    <row r="14" spans="1:17" ht="15.75" customHeight="1" x14ac:dyDescent="0.3">
      <c r="A14" s="59" t="s">
        <v>52</v>
      </c>
      <c r="B14" s="56" t="s">
        <v>18</v>
      </c>
      <c r="C14" s="56" t="s">
        <v>42</v>
      </c>
      <c r="D14" s="21">
        <v>1892</v>
      </c>
      <c r="E14" s="21">
        <v>3325</v>
      </c>
      <c r="F14" s="21">
        <v>3087</v>
      </c>
      <c r="G14" s="21">
        <v>2554</v>
      </c>
      <c r="H14" s="21">
        <v>2375</v>
      </c>
      <c r="I14" s="21">
        <v>2024</v>
      </c>
      <c r="J14" s="21">
        <v>2019</v>
      </c>
      <c r="K14" s="21">
        <v>2845</v>
      </c>
      <c r="L14" s="21">
        <v>2321</v>
      </c>
      <c r="M14" s="23">
        <v>3338</v>
      </c>
      <c r="N14" s="23">
        <v>2035</v>
      </c>
      <c r="O14" s="23">
        <v>1643</v>
      </c>
      <c r="P14" s="57">
        <f t="shared" si="1"/>
        <v>29458</v>
      </c>
      <c r="Q14" s="58"/>
    </row>
    <row r="15" spans="1:17" ht="15.75" customHeight="1" x14ac:dyDescent="0.3">
      <c r="A15" s="59" t="s">
        <v>53</v>
      </c>
      <c r="B15" s="56" t="s">
        <v>16</v>
      </c>
      <c r="C15" s="56" t="s">
        <v>40</v>
      </c>
      <c r="D15" s="21"/>
      <c r="E15" s="21"/>
      <c r="F15" s="21"/>
      <c r="G15" s="21"/>
      <c r="H15" s="21"/>
      <c r="I15" s="21"/>
      <c r="J15" s="21">
        <v>2907</v>
      </c>
      <c r="K15" s="21">
        <v>3258</v>
      </c>
      <c r="L15" s="21">
        <v>2439</v>
      </c>
      <c r="M15" s="23">
        <v>2233</v>
      </c>
      <c r="N15" s="23">
        <v>2886</v>
      </c>
      <c r="O15" s="23">
        <v>3120</v>
      </c>
      <c r="P15" s="57">
        <f t="shared" si="1"/>
        <v>16843</v>
      </c>
      <c r="Q15" s="58"/>
    </row>
    <row r="16" spans="1:17" ht="15.75" customHeight="1" x14ac:dyDescent="0.3">
      <c r="A16" s="59" t="s">
        <v>54</v>
      </c>
      <c r="B16" s="56" t="s">
        <v>18</v>
      </c>
      <c r="C16" s="56" t="s">
        <v>42</v>
      </c>
      <c r="D16" s="21">
        <v>1741</v>
      </c>
      <c r="E16" s="21">
        <v>2355</v>
      </c>
      <c r="F16" s="21">
        <v>3298</v>
      </c>
      <c r="G16" s="21">
        <v>3328</v>
      </c>
      <c r="H16" s="21">
        <v>2586</v>
      </c>
      <c r="I16" s="21">
        <v>1686</v>
      </c>
      <c r="J16" s="21">
        <v>2911</v>
      </c>
      <c r="K16" s="21">
        <v>3488</v>
      </c>
      <c r="L16" s="21">
        <v>3331</v>
      </c>
      <c r="M16" s="23">
        <v>2986</v>
      </c>
      <c r="N16" s="23">
        <v>1806</v>
      </c>
      <c r="O16" s="23">
        <v>3038</v>
      </c>
      <c r="P16" s="57">
        <f t="shared" si="1"/>
        <v>32554</v>
      </c>
      <c r="Q16" s="58"/>
    </row>
    <row r="17" spans="1:17" ht="15.75" customHeight="1" x14ac:dyDescent="0.3">
      <c r="A17" s="59" t="s">
        <v>55</v>
      </c>
      <c r="B17" s="56" t="s">
        <v>20</v>
      </c>
      <c r="C17" s="56" t="s">
        <v>42</v>
      </c>
      <c r="D17" s="21">
        <v>3371</v>
      </c>
      <c r="E17" s="21">
        <v>2605</v>
      </c>
      <c r="F17" s="21">
        <v>1654</v>
      </c>
      <c r="G17" s="21">
        <v>1743</v>
      </c>
      <c r="H17" s="21">
        <v>2217</v>
      </c>
      <c r="I17" s="21">
        <v>2187</v>
      </c>
      <c r="J17" s="21">
        <v>2937</v>
      </c>
      <c r="K17" s="21">
        <v>1551</v>
      </c>
      <c r="L17" s="21">
        <v>2595</v>
      </c>
      <c r="M17" s="23">
        <v>3052</v>
      </c>
      <c r="N17" s="23">
        <v>1757</v>
      </c>
      <c r="O17" s="23">
        <v>1981</v>
      </c>
      <c r="P17" s="57">
        <f t="shared" si="1"/>
        <v>27650</v>
      </c>
      <c r="Q17" s="58"/>
    </row>
    <row r="18" spans="1:17" ht="15.75" customHeight="1" x14ac:dyDescent="0.3">
      <c r="A18" s="59" t="s">
        <v>56</v>
      </c>
      <c r="B18" s="56" t="s">
        <v>16</v>
      </c>
      <c r="C18" s="56" t="s">
        <v>40</v>
      </c>
      <c r="D18" s="21"/>
      <c r="E18" s="21"/>
      <c r="F18" s="21"/>
      <c r="G18" s="21"/>
      <c r="H18" s="21">
        <v>1530</v>
      </c>
      <c r="I18" s="21">
        <v>1922</v>
      </c>
      <c r="J18" s="21">
        <v>2034</v>
      </c>
      <c r="K18" s="21">
        <v>3431</v>
      </c>
      <c r="L18" s="21">
        <v>1693</v>
      </c>
      <c r="M18" s="23">
        <v>2769</v>
      </c>
      <c r="N18" s="23">
        <v>2920</v>
      </c>
      <c r="O18" s="23">
        <v>1611</v>
      </c>
      <c r="P18" s="57">
        <f t="shared" si="1"/>
        <v>17910</v>
      </c>
      <c r="Q18" s="58"/>
    </row>
    <row r="19" spans="1:17" ht="15.75" customHeight="1" x14ac:dyDescent="0.3">
      <c r="A19" s="59" t="s">
        <v>57</v>
      </c>
      <c r="B19" s="56" t="s">
        <v>20</v>
      </c>
      <c r="C19" s="56" t="s">
        <v>42</v>
      </c>
      <c r="D19" s="21">
        <v>1697</v>
      </c>
      <c r="E19" s="21">
        <v>2914</v>
      </c>
      <c r="F19" s="21">
        <v>3452</v>
      </c>
      <c r="G19" s="21">
        <v>1513</v>
      </c>
      <c r="H19" s="21">
        <v>2017</v>
      </c>
      <c r="I19" s="21">
        <v>1955</v>
      </c>
      <c r="J19" s="21">
        <v>2523</v>
      </c>
      <c r="K19" s="21">
        <v>1820</v>
      </c>
      <c r="L19" s="21">
        <v>2457</v>
      </c>
      <c r="M19" s="23">
        <v>3339</v>
      </c>
      <c r="N19" s="23">
        <v>3304</v>
      </c>
      <c r="O19" s="23">
        <v>2994</v>
      </c>
      <c r="P19" s="57">
        <f t="shared" si="1"/>
        <v>29985</v>
      </c>
      <c r="Q19" s="58"/>
    </row>
    <row r="20" spans="1:17" ht="15.75" customHeight="1" x14ac:dyDescent="0.3">
      <c r="A20" s="60" t="s">
        <v>58</v>
      </c>
      <c r="B20" s="61"/>
      <c r="C20" s="61" t="s">
        <v>40</v>
      </c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3">
        <v>10000</v>
      </c>
      <c r="O20" s="63">
        <v>12000</v>
      </c>
      <c r="P20" s="62"/>
      <c r="Q20" s="62"/>
    </row>
    <row r="21" spans="1:17" ht="15.75" customHeight="1" x14ac:dyDescent="0.3">
      <c r="A21" s="60" t="s">
        <v>59</v>
      </c>
      <c r="B21" s="64"/>
      <c r="C21" s="61" t="s">
        <v>42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3">
        <v>3000</v>
      </c>
      <c r="O21" s="63">
        <v>4000</v>
      </c>
      <c r="P21" s="62"/>
      <c r="Q21" s="62"/>
    </row>
    <row r="23" spans="1:17" ht="15.75" customHeight="1" x14ac:dyDescent="0.3">
      <c r="B23" s="65"/>
      <c r="C23" s="66" t="s">
        <v>60</v>
      </c>
      <c r="D23" s="67">
        <f t="shared" ref="D23:P23" si="2">D3+D6+D9+D12+D15+D18+D20</f>
        <v>7672</v>
      </c>
      <c r="E23" s="67">
        <f t="shared" si="2"/>
        <v>9156</v>
      </c>
      <c r="F23" s="67">
        <f t="shared" si="2"/>
        <v>10622</v>
      </c>
      <c r="G23" s="67">
        <f t="shared" si="2"/>
        <v>8920</v>
      </c>
      <c r="H23" s="67">
        <f t="shared" si="2"/>
        <v>12927</v>
      </c>
      <c r="I23" s="67">
        <f t="shared" si="2"/>
        <v>12663</v>
      </c>
      <c r="J23" s="67">
        <f t="shared" si="2"/>
        <v>14882</v>
      </c>
      <c r="K23" s="67">
        <f t="shared" si="2"/>
        <v>16028</v>
      </c>
      <c r="L23" s="67">
        <f t="shared" si="2"/>
        <v>13259</v>
      </c>
      <c r="M23" s="67">
        <f t="shared" si="2"/>
        <v>12103</v>
      </c>
      <c r="N23" s="67">
        <f t="shared" si="2"/>
        <v>26071</v>
      </c>
      <c r="O23" s="67">
        <f t="shared" si="2"/>
        <v>26135</v>
      </c>
      <c r="P23" s="67">
        <f t="shared" si="2"/>
        <v>148438</v>
      </c>
    </row>
    <row r="24" spans="1:17" ht="13" x14ac:dyDescent="0.3">
      <c r="B24" s="65"/>
      <c r="C24" s="66" t="s">
        <v>61</v>
      </c>
      <c r="D24" s="67">
        <f t="shared" ref="D24:P24" si="3">D4+D5+D7+D8+D10+D11+D13+D14+D16+D17+D19</f>
        <v>26900</v>
      </c>
      <c r="E24" s="67">
        <f t="shared" si="3"/>
        <v>28749</v>
      </c>
      <c r="F24" s="67">
        <f t="shared" si="3"/>
        <v>31313</v>
      </c>
      <c r="G24" s="67">
        <f t="shared" si="3"/>
        <v>25759</v>
      </c>
      <c r="H24" s="67">
        <f t="shared" si="3"/>
        <v>27805</v>
      </c>
      <c r="I24" s="67">
        <f t="shared" si="3"/>
        <v>24807</v>
      </c>
      <c r="J24" s="67">
        <f t="shared" si="3"/>
        <v>29134</v>
      </c>
      <c r="K24" s="67">
        <f t="shared" si="3"/>
        <v>28969</v>
      </c>
      <c r="L24" s="67">
        <f t="shared" si="3"/>
        <v>24743</v>
      </c>
      <c r="M24" s="67">
        <f t="shared" si="3"/>
        <v>30329</v>
      </c>
      <c r="N24" s="67">
        <f t="shared" si="3"/>
        <v>29350</v>
      </c>
      <c r="O24" s="67">
        <f t="shared" si="3"/>
        <v>24807</v>
      </c>
      <c r="P24" s="67">
        <f t="shared" si="3"/>
        <v>332665</v>
      </c>
    </row>
  </sheetData>
  <autoFilter ref="A2:Y21" xr:uid="{00000000-0009-0000-0000-000003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Cuenta Resultados</vt:lpstr>
      <vt:lpstr>Cartera Clientes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2018-10-29T04:45:51Z</dcterms:created>
  <dcterms:modified xsi:type="dcterms:W3CDTF">2018-11-14T05:21:32Z</dcterms:modified>
</cp:coreProperties>
</file>