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tunez\Desktop\01_Bussines\02_Cursos\Curso Gestion Comercial\Clase 5\"/>
    </mc:Choice>
  </mc:AlternateContent>
  <xr:revisionPtr revIDLastSave="0" documentId="8_{6419127B-C135-48B1-BA01-02984D25F83B}" xr6:coauthVersionLast="37" xr6:coauthVersionMax="37" xr10:uidLastSave="{00000000-0000-0000-0000-000000000000}"/>
  <bookViews>
    <workbookView xWindow="0" yWindow="0" windowWidth="14380" windowHeight="4470" activeTab="1" xr2:uid="{00000000-000D-0000-FFFF-FFFF00000000}"/>
  </bookViews>
  <sheets>
    <sheet name="Cuenta Resultados" sheetId="3" r:id="rId1"/>
    <sheet name="Cartera Clientes" sheetId="4" r:id="rId2"/>
    <sheet name="Seguimiento Propuestas" sheetId="8" r:id="rId3"/>
    <sheet name="Calculo Comisiones" sheetId="7" r:id="rId4"/>
  </sheets>
  <definedNames>
    <definedName name="_xlnm._FilterDatabase" localSheetId="1" hidden="1">'Cartera Clientes'!$A$2:$Y$21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3" i="8" l="1"/>
  <c r="I4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" i="8"/>
  <c r="H142" i="7" l="1"/>
  <c r="E142" i="7"/>
  <c r="K141" i="7"/>
  <c r="J141" i="7"/>
  <c r="G141" i="7"/>
  <c r="I141" i="7" s="1"/>
  <c r="F141" i="7"/>
  <c r="K140" i="7"/>
  <c r="G140" i="7"/>
  <c r="J140" i="7" s="1"/>
  <c r="F140" i="7"/>
  <c r="K139" i="7"/>
  <c r="G139" i="7"/>
  <c r="I139" i="7" s="1"/>
  <c r="F139" i="7"/>
  <c r="K138" i="7"/>
  <c r="J138" i="7"/>
  <c r="I138" i="7"/>
  <c r="G138" i="7"/>
  <c r="F138" i="7"/>
  <c r="F142" i="7" s="1"/>
  <c r="H130" i="7"/>
  <c r="E130" i="7"/>
  <c r="K129" i="7"/>
  <c r="G129" i="7"/>
  <c r="I129" i="7" s="1"/>
  <c r="F129" i="7"/>
  <c r="K128" i="7"/>
  <c r="J128" i="7"/>
  <c r="I128" i="7"/>
  <c r="G128" i="7"/>
  <c r="F128" i="7"/>
  <c r="K127" i="7"/>
  <c r="J127" i="7"/>
  <c r="G127" i="7"/>
  <c r="I127" i="7" s="1"/>
  <c r="F127" i="7"/>
  <c r="K126" i="7"/>
  <c r="G126" i="7"/>
  <c r="J126" i="7" s="1"/>
  <c r="F126" i="7"/>
  <c r="F130" i="7" s="1"/>
  <c r="H118" i="7"/>
  <c r="E118" i="7"/>
  <c r="K117" i="7"/>
  <c r="J117" i="7"/>
  <c r="G117" i="7"/>
  <c r="I117" i="7" s="1"/>
  <c r="F117" i="7"/>
  <c r="K116" i="7"/>
  <c r="G116" i="7"/>
  <c r="J116" i="7" s="1"/>
  <c r="F116" i="7"/>
  <c r="K115" i="7"/>
  <c r="G115" i="7"/>
  <c r="I115" i="7" s="1"/>
  <c r="F115" i="7"/>
  <c r="K114" i="7"/>
  <c r="J114" i="7"/>
  <c r="I114" i="7"/>
  <c r="G114" i="7"/>
  <c r="F114" i="7"/>
  <c r="F118" i="7" s="1"/>
  <c r="H106" i="7"/>
  <c r="E106" i="7"/>
  <c r="K105" i="7"/>
  <c r="G105" i="7"/>
  <c r="I105" i="7" s="1"/>
  <c r="F105" i="7"/>
  <c r="K104" i="7"/>
  <c r="J104" i="7"/>
  <c r="I104" i="7"/>
  <c r="G104" i="7"/>
  <c r="F104" i="7"/>
  <c r="K103" i="7"/>
  <c r="J103" i="7"/>
  <c r="G103" i="7"/>
  <c r="I103" i="7" s="1"/>
  <c r="F103" i="7"/>
  <c r="K102" i="7"/>
  <c r="G102" i="7"/>
  <c r="J102" i="7" s="1"/>
  <c r="F102" i="7"/>
  <c r="F106" i="7" s="1"/>
  <c r="H94" i="7"/>
  <c r="E94" i="7"/>
  <c r="K93" i="7"/>
  <c r="J93" i="7"/>
  <c r="G93" i="7"/>
  <c r="I93" i="7" s="1"/>
  <c r="F93" i="7"/>
  <c r="K92" i="7"/>
  <c r="G92" i="7"/>
  <c r="J92" i="7" s="1"/>
  <c r="F92" i="7"/>
  <c r="K91" i="7"/>
  <c r="G91" i="7"/>
  <c r="J91" i="7" s="1"/>
  <c r="F91" i="7"/>
  <c r="K90" i="7"/>
  <c r="J90" i="7"/>
  <c r="I90" i="7"/>
  <c r="G90" i="7"/>
  <c r="F90" i="7"/>
  <c r="F94" i="7" s="1"/>
  <c r="H82" i="7"/>
  <c r="E82" i="7"/>
  <c r="K81" i="7"/>
  <c r="G81" i="7"/>
  <c r="J81" i="7" s="1"/>
  <c r="F81" i="7"/>
  <c r="K80" i="7"/>
  <c r="J80" i="7"/>
  <c r="I80" i="7"/>
  <c r="G80" i="7"/>
  <c r="F80" i="7"/>
  <c r="K79" i="7"/>
  <c r="J79" i="7"/>
  <c r="G79" i="7"/>
  <c r="I79" i="7" s="1"/>
  <c r="F79" i="7"/>
  <c r="K78" i="7"/>
  <c r="G78" i="7"/>
  <c r="J78" i="7" s="1"/>
  <c r="J82" i="7" s="1"/>
  <c r="F78" i="7"/>
  <c r="F82" i="7" s="1"/>
  <c r="H70" i="7"/>
  <c r="E70" i="7"/>
  <c r="K69" i="7"/>
  <c r="J69" i="7"/>
  <c r="G69" i="7"/>
  <c r="I69" i="7" s="1"/>
  <c r="F69" i="7"/>
  <c r="K68" i="7"/>
  <c r="G68" i="7"/>
  <c r="J68" i="7" s="1"/>
  <c r="F68" i="7"/>
  <c r="K67" i="7"/>
  <c r="G67" i="7"/>
  <c r="J67" i="7" s="1"/>
  <c r="F67" i="7"/>
  <c r="K66" i="7"/>
  <c r="J66" i="7"/>
  <c r="J70" i="7" s="1"/>
  <c r="I66" i="7"/>
  <c r="G66" i="7"/>
  <c r="F66" i="7"/>
  <c r="F70" i="7" s="1"/>
  <c r="H58" i="7"/>
  <c r="E58" i="7"/>
  <c r="K57" i="7"/>
  <c r="G57" i="7"/>
  <c r="J57" i="7" s="1"/>
  <c r="F57" i="7"/>
  <c r="K56" i="7"/>
  <c r="J56" i="7"/>
  <c r="I56" i="7"/>
  <c r="G56" i="7"/>
  <c r="F56" i="7"/>
  <c r="K55" i="7"/>
  <c r="J55" i="7"/>
  <c r="G55" i="7"/>
  <c r="I55" i="7" s="1"/>
  <c r="F55" i="7"/>
  <c r="K54" i="7"/>
  <c r="G54" i="7"/>
  <c r="J54" i="7" s="1"/>
  <c r="J58" i="7" s="1"/>
  <c r="F54" i="7"/>
  <c r="F58" i="7" s="1"/>
  <c r="H46" i="7"/>
  <c r="E46" i="7"/>
  <c r="K45" i="7"/>
  <c r="J45" i="7"/>
  <c r="G45" i="7"/>
  <c r="I45" i="7" s="1"/>
  <c r="F45" i="7"/>
  <c r="K44" i="7"/>
  <c r="G44" i="7"/>
  <c r="J44" i="7" s="1"/>
  <c r="F44" i="7"/>
  <c r="K43" i="7"/>
  <c r="G43" i="7"/>
  <c r="I43" i="7" s="1"/>
  <c r="F43" i="7"/>
  <c r="K42" i="7"/>
  <c r="J42" i="7"/>
  <c r="I42" i="7"/>
  <c r="G42" i="7"/>
  <c r="F42" i="7"/>
  <c r="F46" i="7" s="1"/>
  <c r="H34" i="7"/>
  <c r="E34" i="7"/>
  <c r="K33" i="7"/>
  <c r="G33" i="7"/>
  <c r="J33" i="7" s="1"/>
  <c r="F33" i="7"/>
  <c r="K32" i="7"/>
  <c r="J32" i="7"/>
  <c r="I32" i="7"/>
  <c r="G32" i="7"/>
  <c r="F32" i="7"/>
  <c r="K31" i="7"/>
  <c r="J31" i="7"/>
  <c r="G31" i="7"/>
  <c r="I31" i="7" s="1"/>
  <c r="F31" i="7"/>
  <c r="K30" i="7"/>
  <c r="G30" i="7"/>
  <c r="J30" i="7" s="1"/>
  <c r="J34" i="7" s="1"/>
  <c r="F30" i="7"/>
  <c r="F34" i="7" s="1"/>
  <c r="H22" i="7"/>
  <c r="E22" i="7"/>
  <c r="K21" i="7"/>
  <c r="J21" i="7"/>
  <c r="G21" i="7"/>
  <c r="I21" i="7" s="1"/>
  <c r="F21" i="7"/>
  <c r="K20" i="7"/>
  <c r="G20" i="7"/>
  <c r="J20" i="7" s="1"/>
  <c r="F20" i="7"/>
  <c r="K19" i="7"/>
  <c r="G19" i="7"/>
  <c r="J19" i="7" s="1"/>
  <c r="F19" i="7"/>
  <c r="K18" i="7"/>
  <c r="J18" i="7"/>
  <c r="J22" i="7" s="1"/>
  <c r="I18" i="7"/>
  <c r="G18" i="7"/>
  <c r="F18" i="7"/>
  <c r="F22" i="7" s="1"/>
  <c r="H10" i="7"/>
  <c r="E10" i="7"/>
  <c r="K9" i="7"/>
  <c r="G9" i="7"/>
  <c r="J9" i="7" s="1"/>
  <c r="F9" i="7"/>
  <c r="K8" i="7"/>
  <c r="J8" i="7"/>
  <c r="I8" i="7"/>
  <c r="G8" i="7"/>
  <c r="F8" i="7"/>
  <c r="K7" i="7"/>
  <c r="J7" i="7"/>
  <c r="G7" i="7"/>
  <c r="I7" i="7" s="1"/>
  <c r="F7" i="7"/>
  <c r="K6" i="7"/>
  <c r="G6" i="7"/>
  <c r="J6" i="7" s="1"/>
  <c r="J10" i="7" s="1"/>
  <c r="F6" i="7"/>
  <c r="F10" i="7" s="1"/>
  <c r="I142" i="7" l="1"/>
  <c r="J94" i="7"/>
  <c r="J142" i="7"/>
  <c r="J130" i="7"/>
  <c r="F144" i="7"/>
  <c r="I19" i="7"/>
  <c r="I9" i="7"/>
  <c r="I57" i="7"/>
  <c r="I67" i="7"/>
  <c r="I70" i="7" s="1"/>
  <c r="F72" i="7" s="1"/>
  <c r="I81" i="7"/>
  <c r="I91" i="7"/>
  <c r="I94" i="7" s="1"/>
  <c r="F96" i="7" s="1"/>
  <c r="I6" i="7"/>
  <c r="I10" i="7" s="1"/>
  <c r="F12" i="7" s="1"/>
  <c r="J43" i="7"/>
  <c r="J46" i="7" s="1"/>
  <c r="I54" i="7"/>
  <c r="I68" i="7"/>
  <c r="I92" i="7"/>
  <c r="I102" i="7"/>
  <c r="I106" i="7" s="1"/>
  <c r="F108" i="7" s="1"/>
  <c r="J105" i="7"/>
  <c r="J106" i="7" s="1"/>
  <c r="J115" i="7"/>
  <c r="J118" i="7" s="1"/>
  <c r="I116" i="7"/>
  <c r="I118" i="7" s="1"/>
  <c r="F120" i="7" s="1"/>
  <c r="I126" i="7"/>
  <c r="I130" i="7" s="1"/>
  <c r="F132" i="7" s="1"/>
  <c r="J129" i="7"/>
  <c r="J139" i="7"/>
  <c r="I140" i="7"/>
  <c r="I33" i="7"/>
  <c r="I20" i="7"/>
  <c r="I22" i="7" s="1"/>
  <c r="F24" i="7" s="1"/>
  <c r="I30" i="7"/>
  <c r="I44" i="7"/>
  <c r="I46" i="7" s="1"/>
  <c r="F48" i="7" s="1"/>
  <c r="I78" i="7"/>
  <c r="I82" i="7" s="1"/>
  <c r="F84" i="7" s="1"/>
  <c r="O24" i="4"/>
  <c r="N24" i="4"/>
  <c r="M24" i="4"/>
  <c r="L24" i="4"/>
  <c r="K24" i="4"/>
  <c r="J24" i="4"/>
  <c r="I24" i="4"/>
  <c r="H24" i="4"/>
  <c r="G24" i="4"/>
  <c r="F24" i="4"/>
  <c r="E24" i="4"/>
  <c r="D24" i="4"/>
  <c r="O23" i="4"/>
  <c r="N23" i="4"/>
  <c r="M23" i="4"/>
  <c r="L23" i="4"/>
  <c r="K23" i="4"/>
  <c r="J23" i="4"/>
  <c r="I23" i="4"/>
  <c r="H23" i="4"/>
  <c r="G23" i="4"/>
  <c r="F23" i="4"/>
  <c r="E23" i="4"/>
  <c r="D23" i="4"/>
  <c r="P19" i="4"/>
  <c r="P18" i="4"/>
  <c r="P17" i="4"/>
  <c r="P16" i="4"/>
  <c r="P15" i="4"/>
  <c r="P14" i="4"/>
  <c r="P13" i="4"/>
  <c r="P12" i="4"/>
  <c r="P11" i="4"/>
  <c r="P10" i="4"/>
  <c r="P9" i="4"/>
  <c r="P8" i="4"/>
  <c r="P7" i="4"/>
  <c r="P6" i="4"/>
  <c r="P5" i="4"/>
  <c r="P24" i="4" s="1"/>
  <c r="P4" i="4"/>
  <c r="P3" i="4"/>
  <c r="P23" i="4" s="1"/>
  <c r="O1" i="4"/>
  <c r="N1" i="4"/>
  <c r="M1" i="4"/>
  <c r="L1" i="4"/>
  <c r="K1" i="4"/>
  <c r="J1" i="4"/>
  <c r="I1" i="4"/>
  <c r="H1" i="4"/>
  <c r="G1" i="4"/>
  <c r="F1" i="4"/>
  <c r="E1" i="4"/>
  <c r="D1" i="4"/>
  <c r="BF23" i="3"/>
  <c r="BE23" i="3"/>
  <c r="BD23" i="3"/>
  <c r="AZ23" i="3"/>
  <c r="AT23" i="3"/>
  <c r="AN23" i="3"/>
  <c r="BC23" i="3" s="1"/>
  <c r="AM23" i="3"/>
  <c r="BB23" i="3" s="1"/>
  <c r="AL23" i="3"/>
  <c r="BA23" i="3" s="1"/>
  <c r="AK23" i="3"/>
  <c r="AJ23" i="3"/>
  <c r="AY23" i="3" s="1"/>
  <c r="AI23" i="3"/>
  <c r="AX23" i="3" s="1"/>
  <c r="BJ23" i="3" s="1"/>
  <c r="AH23" i="3"/>
  <c r="AG23" i="3"/>
  <c r="AF23" i="3"/>
  <c r="AR23" i="3" s="1"/>
  <c r="AC23" i="3"/>
  <c r="N23" i="3"/>
  <c r="BF20" i="3"/>
  <c r="BE20" i="3"/>
  <c r="BD20" i="3"/>
  <c r="BB20" i="3"/>
  <c r="AX20" i="3"/>
  <c r="AT20" i="3"/>
  <c r="AN20" i="3"/>
  <c r="AU20" i="3" s="1"/>
  <c r="AM20" i="3"/>
  <c r="AL20" i="3"/>
  <c r="BA20" i="3" s="1"/>
  <c r="AK20" i="3"/>
  <c r="AZ20" i="3" s="1"/>
  <c r="AJ20" i="3"/>
  <c r="AY20" i="3" s="1"/>
  <c r="AI20" i="3"/>
  <c r="AH20" i="3"/>
  <c r="AG20" i="3"/>
  <c r="AF20" i="3"/>
  <c r="AR20" i="3" s="1"/>
  <c r="AC20" i="3"/>
  <c r="N20" i="3"/>
  <c r="BI16" i="3"/>
  <c r="BH16" i="3"/>
  <c r="BG16" i="3"/>
  <c r="BE16" i="3"/>
  <c r="BD16" i="3"/>
  <c r="BC16" i="3"/>
  <c r="BB16" i="3"/>
  <c r="AZ16" i="3"/>
  <c r="AY16" i="3"/>
  <c r="N16" i="3"/>
  <c r="BI15" i="3"/>
  <c r="BH15" i="3"/>
  <c r="BG15" i="3"/>
  <c r="AK15" i="3"/>
  <c r="AG15" i="3"/>
  <c r="N15" i="3"/>
  <c r="BI14" i="3"/>
  <c r="BH14" i="3"/>
  <c r="BG14" i="3"/>
  <c r="BF14" i="3"/>
  <c r="AT14" i="3"/>
  <c r="BE14" i="3"/>
  <c r="BD14" i="3"/>
  <c r="BC14" i="3"/>
  <c r="BB14" i="3"/>
  <c r="AI14" i="3"/>
  <c r="AZ14" i="3"/>
  <c r="AY14" i="3"/>
  <c r="AF14" i="3"/>
  <c r="N14" i="3"/>
  <c r="BI13" i="3"/>
  <c r="BH13" i="3"/>
  <c r="BG13" i="3"/>
  <c r="AQ13" i="3"/>
  <c r="AP13" i="3"/>
  <c r="AO13" i="3"/>
  <c r="AB13" i="3"/>
  <c r="AA13" i="3"/>
  <c r="Z13" i="3"/>
  <c r="Y13" i="3"/>
  <c r="AT13" i="3" s="1"/>
  <c r="U13" i="3"/>
  <c r="M13" i="3"/>
  <c r="L13" i="3"/>
  <c r="K13" i="3"/>
  <c r="J13" i="3"/>
  <c r="I13" i="3"/>
  <c r="H13" i="3"/>
  <c r="G13" i="3"/>
  <c r="F13" i="3"/>
  <c r="E13" i="3"/>
  <c r="D13" i="3"/>
  <c r="C13" i="3"/>
  <c r="B13" i="3"/>
  <c r="N13" i="3" s="1"/>
  <c r="BI12" i="3"/>
  <c r="BH12" i="3"/>
  <c r="BG12" i="3"/>
  <c r="BF12" i="3"/>
  <c r="BE12" i="3"/>
  <c r="BD12" i="3"/>
  <c r="BC12" i="3"/>
  <c r="BB12" i="3"/>
  <c r="BA12" i="3"/>
  <c r="AH12" i="3"/>
  <c r="AY12" i="3"/>
  <c r="AX12" i="3"/>
  <c r="BJ12" i="3" s="1"/>
  <c r="N12" i="3"/>
  <c r="BI9" i="3"/>
  <c r="BI8" i="3" s="1"/>
  <c r="BH9" i="3"/>
  <c r="BH8" i="3" s="1"/>
  <c r="BG9" i="3"/>
  <c r="AN9" i="3"/>
  <c r="AN8" i="3" s="1"/>
  <c r="AM9" i="3"/>
  <c r="AM8" i="3" s="1"/>
  <c r="AL9" i="3"/>
  <c r="AL8" i="3" s="1"/>
  <c r="BC9" i="3"/>
  <c r="BC8" i="3" s="1"/>
  <c r="AJ9" i="3"/>
  <c r="AJ8" i="3" s="1"/>
  <c r="AI9" i="3"/>
  <c r="AI8" i="3" s="1"/>
  <c r="AZ9" i="3"/>
  <c r="AZ8" i="3" s="1"/>
  <c r="AY9" i="3"/>
  <c r="AY8" i="3" s="1"/>
  <c r="AF9" i="3"/>
  <c r="AF8" i="3" s="1"/>
  <c r="N9" i="3"/>
  <c r="BG8" i="3"/>
  <c r="AQ8" i="3"/>
  <c r="AP8" i="3"/>
  <c r="AO8" i="3"/>
  <c r="W8" i="3"/>
  <c r="V8" i="3"/>
  <c r="R8" i="3"/>
  <c r="M8" i="3"/>
  <c r="L8" i="3"/>
  <c r="K8" i="3"/>
  <c r="J8" i="3"/>
  <c r="I8" i="3"/>
  <c r="H8" i="3"/>
  <c r="G8" i="3"/>
  <c r="F8" i="3"/>
  <c r="E8" i="3"/>
  <c r="D8" i="3"/>
  <c r="C8" i="3"/>
  <c r="B8" i="3"/>
  <c r="N8" i="3" s="1"/>
  <c r="AB7" i="3"/>
  <c r="BI7" i="3" s="1"/>
  <c r="AA7" i="3"/>
  <c r="BH7" i="3" s="1"/>
  <c r="Z7" i="3"/>
  <c r="BG7" i="3" s="1"/>
  <c r="Y7" i="3"/>
  <c r="X7" i="3"/>
  <c r="BE7" i="3" s="1"/>
  <c r="W7" i="3"/>
  <c r="V7" i="3"/>
  <c r="U7" i="3"/>
  <c r="T7" i="3"/>
  <c r="BA7" i="3" s="1"/>
  <c r="S7" i="3"/>
  <c r="R7" i="3"/>
  <c r="Q7" i="3"/>
  <c r="N7" i="3"/>
  <c r="AB6" i="3"/>
  <c r="BI6" i="3" s="1"/>
  <c r="AA6" i="3"/>
  <c r="BH6" i="3" s="1"/>
  <c r="Z6" i="3"/>
  <c r="BG6" i="3" s="1"/>
  <c r="Y6" i="3"/>
  <c r="AU6" i="3" s="1"/>
  <c r="X6" i="3"/>
  <c r="W6" i="3"/>
  <c r="BD6" i="3" s="1"/>
  <c r="V6" i="3"/>
  <c r="BC6" i="3" s="1"/>
  <c r="U6" i="3"/>
  <c r="T6" i="3"/>
  <c r="S6" i="3"/>
  <c r="AZ6" i="3" s="1"/>
  <c r="R6" i="3"/>
  <c r="AY6" i="3" s="1"/>
  <c r="Q6" i="3"/>
  <c r="N6" i="3"/>
  <c r="AT5" i="3"/>
  <c r="AJ4" i="3"/>
  <c r="AB5" i="3"/>
  <c r="BI5" i="3" s="1"/>
  <c r="BI4" i="3" s="1"/>
  <c r="BI10" i="3" s="1"/>
  <c r="BI17" i="3" s="1"/>
  <c r="AA5" i="3"/>
  <c r="BH5" i="3" s="1"/>
  <c r="BH4" i="3" s="1"/>
  <c r="BH10" i="3" s="1"/>
  <c r="BH17" i="3" s="1"/>
  <c r="Z5" i="3"/>
  <c r="Z4" i="3" s="1"/>
  <c r="Z10" i="3" s="1"/>
  <c r="Z17" i="3" s="1"/>
  <c r="Z21" i="3" s="1"/>
  <c r="Z24" i="3" s="1"/>
  <c r="Y5" i="3"/>
  <c r="AU5" i="3" s="1"/>
  <c r="X5" i="3"/>
  <c r="BE5" i="3" s="1"/>
  <c r="W5" i="3"/>
  <c r="AL4" i="3" s="1"/>
  <c r="V5" i="3"/>
  <c r="V4" i="3" s="1"/>
  <c r="V10" i="3" s="1"/>
  <c r="U5" i="3"/>
  <c r="BB5" i="3" s="1"/>
  <c r="T5" i="3"/>
  <c r="BA5" i="3" s="1"/>
  <c r="S5" i="3"/>
  <c r="AH4" i="3" s="1"/>
  <c r="R5" i="3"/>
  <c r="R4" i="3" s="1"/>
  <c r="Q5" i="3"/>
  <c r="AX5" i="3" s="1"/>
  <c r="N5" i="3"/>
  <c r="AQ4" i="3"/>
  <c r="AQ10" i="3" s="1"/>
  <c r="AQ17" i="3" s="1"/>
  <c r="AP4" i="3"/>
  <c r="AP10" i="3" s="1"/>
  <c r="AP17" i="3" s="1"/>
  <c r="AO4" i="3"/>
  <c r="AO10" i="3" s="1"/>
  <c r="AO17" i="3" s="1"/>
  <c r="AB4" i="3"/>
  <c r="AB10" i="3" s="1"/>
  <c r="AB17" i="3" s="1"/>
  <c r="AB21" i="3" s="1"/>
  <c r="AB24" i="3" s="1"/>
  <c r="Y4" i="3"/>
  <c r="X4" i="3"/>
  <c r="U4" i="3"/>
  <c r="T4" i="3"/>
  <c r="Q4" i="3"/>
  <c r="M4" i="3"/>
  <c r="M10" i="3" s="1"/>
  <c r="M17" i="3" s="1"/>
  <c r="L4" i="3"/>
  <c r="L10" i="3" s="1"/>
  <c r="L17" i="3" s="1"/>
  <c r="K4" i="3"/>
  <c r="K10" i="3" s="1"/>
  <c r="K17" i="3" s="1"/>
  <c r="J4" i="3"/>
  <c r="J10" i="3" s="1"/>
  <c r="J17" i="3" s="1"/>
  <c r="I4" i="3"/>
  <c r="I10" i="3" s="1"/>
  <c r="I17" i="3" s="1"/>
  <c r="H4" i="3"/>
  <c r="H10" i="3" s="1"/>
  <c r="H17" i="3" s="1"/>
  <c r="G4" i="3"/>
  <c r="G10" i="3" s="1"/>
  <c r="G17" i="3" s="1"/>
  <c r="F4" i="3"/>
  <c r="F10" i="3" s="1"/>
  <c r="F17" i="3" s="1"/>
  <c r="E4" i="3"/>
  <c r="E10" i="3" s="1"/>
  <c r="E17" i="3" s="1"/>
  <c r="D4" i="3"/>
  <c r="D10" i="3" s="1"/>
  <c r="D17" i="3" s="1"/>
  <c r="C4" i="3"/>
  <c r="C10" i="3" s="1"/>
  <c r="C17" i="3" s="1"/>
  <c r="B4" i="3"/>
  <c r="B10" i="3" s="1"/>
  <c r="AJ10" i="3" l="1"/>
  <c r="Q13" i="3"/>
  <c r="I34" i="7"/>
  <c r="F36" i="7" s="1"/>
  <c r="R10" i="3"/>
  <c r="AX14" i="3"/>
  <c r="I58" i="7"/>
  <c r="F60" i="7" s="1"/>
  <c r="AJ14" i="3"/>
  <c r="AK9" i="3"/>
  <c r="AK8" i="3" s="1"/>
  <c r="BD9" i="3"/>
  <c r="BD8" i="3" s="1"/>
  <c r="AK12" i="3"/>
  <c r="X13" i="3"/>
  <c r="AM14" i="3"/>
  <c r="BA14" i="3"/>
  <c r="AH9" i="3"/>
  <c r="AH8" i="3" s="1"/>
  <c r="AH10" i="3" s="1"/>
  <c r="AZ12" i="3"/>
  <c r="S8" i="3"/>
  <c r="AL12" i="3"/>
  <c r="AN14" i="3"/>
  <c r="AU14" i="3" s="1"/>
  <c r="AL10" i="3"/>
  <c r="AG9" i="3"/>
  <c r="AG8" i="3" s="1"/>
  <c r="AT9" i="3"/>
  <c r="AG12" i="3"/>
  <c r="T13" i="3"/>
  <c r="M18" i="3"/>
  <c r="M21" i="3"/>
  <c r="M24" i="3" s="1"/>
  <c r="M25" i="3" s="1"/>
  <c r="G21" i="3"/>
  <c r="G24" i="3" s="1"/>
  <c r="G25" i="3" s="1"/>
  <c r="G18" i="3"/>
  <c r="K21" i="3"/>
  <c r="K24" i="3" s="1"/>
  <c r="K25" i="3" s="1"/>
  <c r="K18" i="3"/>
  <c r="BI21" i="3"/>
  <c r="BI24" i="3" s="1"/>
  <c r="BI18" i="3"/>
  <c r="BJ14" i="3"/>
  <c r="AP21" i="3"/>
  <c r="AP24" i="3" s="1"/>
  <c r="AP25" i="3" s="1"/>
  <c r="AP18" i="3"/>
  <c r="C21" i="3"/>
  <c r="C24" i="3" s="1"/>
  <c r="C25" i="3" s="1"/>
  <c r="C18" i="3"/>
  <c r="D18" i="3"/>
  <c r="D21" i="3"/>
  <c r="D24" i="3" s="1"/>
  <c r="D25" i="3" s="1"/>
  <c r="H18" i="3"/>
  <c r="H21" i="3"/>
  <c r="H24" i="3" s="1"/>
  <c r="H25" i="3" s="1"/>
  <c r="L18" i="3"/>
  <c r="L21" i="3"/>
  <c r="L24" i="3" s="1"/>
  <c r="L25" i="3" s="1"/>
  <c r="AO21" i="3"/>
  <c r="AO24" i="3" s="1"/>
  <c r="AO25" i="3" s="1"/>
  <c r="AO18" i="3"/>
  <c r="AF4" i="3"/>
  <c r="I18" i="3"/>
  <c r="I21" i="3"/>
  <c r="I24" i="3" s="1"/>
  <c r="I25" i="3" s="1"/>
  <c r="E18" i="3"/>
  <c r="E21" i="3"/>
  <c r="E24" i="3" s="1"/>
  <c r="E25" i="3" s="1"/>
  <c r="B17" i="3"/>
  <c r="N10" i="3"/>
  <c r="F18" i="3"/>
  <c r="F21" i="3"/>
  <c r="F24" i="3" s="1"/>
  <c r="F25" i="3" s="1"/>
  <c r="J18" i="3"/>
  <c r="J21" i="3"/>
  <c r="J24" i="3" s="1"/>
  <c r="AQ21" i="3"/>
  <c r="AQ24" i="3" s="1"/>
  <c r="AQ25" i="3" s="1"/>
  <c r="AQ18" i="3"/>
  <c r="BH21" i="3"/>
  <c r="BH24" i="3" s="1"/>
  <c r="BH18" i="3"/>
  <c r="S4" i="3"/>
  <c r="W4" i="3"/>
  <c r="W10" i="3" s="1"/>
  <c r="AA4" i="3"/>
  <c r="AA10" i="3" s="1"/>
  <c r="AA17" i="3" s="1"/>
  <c r="AA21" i="3" s="1"/>
  <c r="AA24" i="3" s="1"/>
  <c r="AT4" i="3"/>
  <c r="AC5" i="3"/>
  <c r="BF5" i="3"/>
  <c r="AT6" i="3"/>
  <c r="AC7" i="3"/>
  <c r="AX7" i="3"/>
  <c r="BB7" i="3"/>
  <c r="BF7" i="3"/>
  <c r="AC14" i="3"/>
  <c r="AC15" i="3"/>
  <c r="AY15" i="3"/>
  <c r="AY13" i="3" s="1"/>
  <c r="N4" i="3"/>
  <c r="AY5" i="3"/>
  <c r="AY4" i="3" s="1"/>
  <c r="AY10" i="3" s="1"/>
  <c r="BC5" i="3"/>
  <c r="BG5" i="3"/>
  <c r="BG4" i="3" s="1"/>
  <c r="BG10" i="3" s="1"/>
  <c r="BG17" i="3" s="1"/>
  <c r="BA6" i="3"/>
  <c r="BA4" i="3" s="1"/>
  <c r="BE6" i="3"/>
  <c r="BE4" i="3" s="1"/>
  <c r="AN4" i="3"/>
  <c r="AY7" i="3"/>
  <c r="BC7" i="3"/>
  <c r="T8" i="3"/>
  <c r="T10" i="3" s="1"/>
  <c r="X8" i="3"/>
  <c r="X10" i="3" s="1"/>
  <c r="X17" i="3" s="1"/>
  <c r="AU9" i="3"/>
  <c r="BA9" i="3"/>
  <c r="BA8" i="3" s="1"/>
  <c r="BE9" i="3"/>
  <c r="BE8" i="3" s="1"/>
  <c r="AT12" i="3"/>
  <c r="AZ15" i="3"/>
  <c r="AZ13" i="3" s="1"/>
  <c r="AH15" i="3"/>
  <c r="BD15" i="3"/>
  <c r="BD13" i="3" s="1"/>
  <c r="AL15" i="3"/>
  <c r="BC15" i="3"/>
  <c r="BC13" i="3" s="1"/>
  <c r="BA16" i="3"/>
  <c r="AI16" i="3"/>
  <c r="AC4" i="3"/>
  <c r="AG4" i="3"/>
  <c r="AG10" i="3" s="1"/>
  <c r="AK4" i="3"/>
  <c r="AZ5" i="3"/>
  <c r="BD5" i="3"/>
  <c r="AC6" i="3"/>
  <c r="AX6" i="3"/>
  <c r="BJ6" i="3" s="1"/>
  <c r="BB6" i="3"/>
  <c r="BB4" i="3" s="1"/>
  <c r="BF6" i="3"/>
  <c r="AT7" i="3"/>
  <c r="AZ7" i="3"/>
  <c r="BD7" i="3"/>
  <c r="Q8" i="3"/>
  <c r="Q10" i="3" s="1"/>
  <c r="U8" i="3"/>
  <c r="U10" i="3" s="1"/>
  <c r="U17" i="3" s="1"/>
  <c r="Y8" i="3"/>
  <c r="AC9" i="3"/>
  <c r="AX9" i="3"/>
  <c r="AX8" i="3" s="1"/>
  <c r="BB9" i="3"/>
  <c r="BB8" i="3" s="1"/>
  <c r="BF9" i="3"/>
  <c r="BF8" i="3" s="1"/>
  <c r="AC12" i="3"/>
  <c r="AI12" i="3"/>
  <c r="AM12" i="3"/>
  <c r="R13" i="3"/>
  <c r="V13" i="3"/>
  <c r="V17" i="3" s="1"/>
  <c r="AG14" i="3"/>
  <c r="AK14" i="3"/>
  <c r="BA15" i="3"/>
  <c r="BA13" i="3" s="1"/>
  <c r="AI15" i="3"/>
  <c r="AI13" i="3" s="1"/>
  <c r="BE15" i="3"/>
  <c r="BE13" i="3" s="1"/>
  <c r="AM15" i="3"/>
  <c r="AC16" i="3"/>
  <c r="AF12" i="3"/>
  <c r="AJ12" i="3"/>
  <c r="AN12" i="3"/>
  <c r="AU12" i="3" s="1"/>
  <c r="S13" i="3"/>
  <c r="W13" i="3"/>
  <c r="AH14" i="3"/>
  <c r="AL14" i="3"/>
  <c r="AX15" i="3"/>
  <c r="AF15" i="3"/>
  <c r="BB15" i="3"/>
  <c r="BB13" i="3" s="1"/>
  <c r="AJ15" i="3"/>
  <c r="AN15" i="3"/>
  <c r="BF15" i="3"/>
  <c r="AF16" i="3"/>
  <c r="AJ16" i="3"/>
  <c r="AN16" i="3"/>
  <c r="AU16" i="3" s="1"/>
  <c r="AX16" i="3"/>
  <c r="BF16" i="3"/>
  <c r="AG16" i="3"/>
  <c r="AK16" i="3"/>
  <c r="BC20" i="3"/>
  <c r="BJ20" i="3" s="1"/>
  <c r="AU23" i="3"/>
  <c r="AT15" i="3"/>
  <c r="AH16" i="3"/>
  <c r="AL16" i="3"/>
  <c r="AT16" i="3"/>
  <c r="AM16" i="3"/>
  <c r="AJ13" i="3" l="1"/>
  <c r="AC13" i="3"/>
  <c r="AR14" i="3"/>
  <c r="AR8" i="3"/>
  <c r="BB10" i="3"/>
  <c r="BB17" i="3" s="1"/>
  <c r="BB21" i="3" s="1"/>
  <c r="BB24" i="3" s="1"/>
  <c r="AN13" i="3"/>
  <c r="AU13" i="3" s="1"/>
  <c r="AK10" i="3"/>
  <c r="AU15" i="3"/>
  <c r="T17" i="3"/>
  <c r="T18" i="3" s="1"/>
  <c r="BE10" i="3"/>
  <c r="BE17" i="3" s="1"/>
  <c r="BE18" i="3" s="1"/>
  <c r="AM13" i="3"/>
  <c r="BA10" i="3"/>
  <c r="BA17" i="3" s="1"/>
  <c r="BA21" i="3" s="1"/>
  <c r="BA24" i="3" s="1"/>
  <c r="S10" i="3"/>
  <c r="AJ17" i="3"/>
  <c r="AJ18" i="3" s="1"/>
  <c r="U21" i="3"/>
  <c r="U24" i="3" s="1"/>
  <c r="U25" i="3" s="1"/>
  <c r="U18" i="3"/>
  <c r="V21" i="3"/>
  <c r="V24" i="3" s="1"/>
  <c r="V25" i="3" s="1"/>
  <c r="V18" i="3"/>
  <c r="Q17" i="3"/>
  <c r="X21" i="3"/>
  <c r="X24" i="3" s="1"/>
  <c r="X25" i="3" s="1"/>
  <c r="X18" i="3"/>
  <c r="AU4" i="3"/>
  <c r="AN10" i="3"/>
  <c r="AR16" i="3"/>
  <c r="AR15" i="3"/>
  <c r="AR12" i="3"/>
  <c r="AK13" i="3"/>
  <c r="AZ4" i="3"/>
  <c r="AZ10" i="3" s="1"/>
  <c r="AZ17" i="3" s="1"/>
  <c r="AY17" i="3"/>
  <c r="AI4" i="3"/>
  <c r="AI10" i="3" s="1"/>
  <c r="AI17" i="3" s="1"/>
  <c r="W17" i="3"/>
  <c r="B18" i="3"/>
  <c r="B21" i="3"/>
  <c r="N17" i="3"/>
  <c r="R17" i="3"/>
  <c r="BJ5" i="3"/>
  <c r="BJ15" i="3"/>
  <c r="AX13" i="3"/>
  <c r="AG13" i="3"/>
  <c r="AU8" i="3"/>
  <c r="AT8" i="3"/>
  <c r="S17" i="3"/>
  <c r="Y10" i="3"/>
  <c r="AC10" i="3" s="1"/>
  <c r="AU7" i="3"/>
  <c r="AX4" i="3"/>
  <c r="AF13" i="3"/>
  <c r="AG17" i="3"/>
  <c r="BG18" i="3"/>
  <c r="BG21" i="3"/>
  <c r="BG24" i="3" s="1"/>
  <c r="BF4" i="3"/>
  <c r="BF10" i="3" s="1"/>
  <c r="AF10" i="3"/>
  <c r="AL13" i="3"/>
  <c r="AL17" i="3" s="1"/>
  <c r="BJ16" i="3"/>
  <c r="BF13" i="3"/>
  <c r="AH13" i="3"/>
  <c r="AH17" i="3" s="1"/>
  <c r="BJ8" i="3"/>
  <c r="AC8" i="3"/>
  <c r="BD4" i="3"/>
  <c r="BD10" i="3" s="1"/>
  <c r="BD17" i="3" s="1"/>
  <c r="BC4" i="3"/>
  <c r="BC10" i="3" s="1"/>
  <c r="BC17" i="3" s="1"/>
  <c r="BJ7" i="3"/>
  <c r="AM4" i="3"/>
  <c r="AM10" i="3" s="1"/>
  <c r="J25" i="3"/>
  <c r="BB18" i="3" l="1"/>
  <c r="AR4" i="3"/>
  <c r="AR13" i="3"/>
  <c r="AK17" i="3"/>
  <c r="AK21" i="3" s="1"/>
  <c r="AK24" i="3" s="1"/>
  <c r="AK25" i="3" s="1"/>
  <c r="T21" i="3"/>
  <c r="T24" i="3" s="1"/>
  <c r="T25" i="3" s="1"/>
  <c r="BE21" i="3"/>
  <c r="BE24" i="3" s="1"/>
  <c r="BA18" i="3"/>
  <c r="AJ21" i="3"/>
  <c r="AJ24" i="3" s="1"/>
  <c r="AJ25" i="3" s="1"/>
  <c r="AN17" i="3"/>
  <c r="AN21" i="3" s="1"/>
  <c r="AN24" i="3" s="1"/>
  <c r="AM17" i="3"/>
  <c r="AM21" i="3" s="1"/>
  <c r="AM24" i="3" s="1"/>
  <c r="AM25" i="3" s="1"/>
  <c r="BF17" i="3"/>
  <c r="S21" i="3"/>
  <c r="S24" i="3" s="1"/>
  <c r="S25" i="3" s="1"/>
  <c r="S18" i="3"/>
  <c r="AZ21" i="3"/>
  <c r="AZ24" i="3" s="1"/>
  <c r="AZ18" i="3"/>
  <c r="BD21" i="3"/>
  <c r="BD24" i="3" s="1"/>
  <c r="BD18" i="3"/>
  <c r="AL21" i="3"/>
  <c r="AL24" i="3" s="1"/>
  <c r="AL25" i="3" s="1"/>
  <c r="AL18" i="3"/>
  <c r="AX10" i="3"/>
  <c r="BJ4" i="3"/>
  <c r="R21" i="3"/>
  <c r="R24" i="3" s="1"/>
  <c r="R25" i="3" s="1"/>
  <c r="R18" i="3"/>
  <c r="W21" i="3"/>
  <c r="W24" i="3" s="1"/>
  <c r="W25" i="3" s="1"/>
  <c r="W18" i="3"/>
  <c r="BC18" i="3"/>
  <c r="BC21" i="3"/>
  <c r="BC24" i="3" s="1"/>
  <c r="AH21" i="3"/>
  <c r="AH24" i="3" s="1"/>
  <c r="AH25" i="3" s="1"/>
  <c r="AH18" i="3"/>
  <c r="AF17" i="3"/>
  <c r="AR10" i="3"/>
  <c r="BJ13" i="3"/>
  <c r="AI21" i="3"/>
  <c r="AI24" i="3" s="1"/>
  <c r="AI25" i="3" s="1"/>
  <c r="AI18" i="3"/>
  <c r="AN18" i="3"/>
  <c r="AG21" i="3"/>
  <c r="AG24" i="3" s="1"/>
  <c r="AG25" i="3" s="1"/>
  <c r="AG18" i="3"/>
  <c r="Y17" i="3"/>
  <c r="AU10" i="3"/>
  <c r="AT10" i="3"/>
  <c r="N21" i="3"/>
  <c r="B24" i="3"/>
  <c r="AY18" i="3"/>
  <c r="AY21" i="3"/>
  <c r="AY24" i="3" s="1"/>
  <c r="Q21" i="3"/>
  <c r="Q18" i="3"/>
  <c r="AC17" i="3"/>
  <c r="AK18" i="3" l="1"/>
  <c r="AM18" i="3"/>
  <c r="AX17" i="3"/>
  <c r="BJ10" i="3"/>
  <c r="B25" i="3"/>
  <c r="N24" i="3"/>
  <c r="Y21" i="3"/>
  <c r="Y18" i="3"/>
  <c r="AU17" i="3"/>
  <c r="AT17" i="3"/>
  <c r="AN25" i="3"/>
  <c r="AC21" i="3"/>
  <c r="Q24" i="3"/>
  <c r="AR17" i="3"/>
  <c r="AF21" i="3"/>
  <c r="AF18" i="3"/>
  <c r="BF21" i="3"/>
  <c r="BF24" i="3" s="1"/>
  <c r="BF18" i="3"/>
  <c r="AU18" i="3" l="1"/>
  <c r="AT18" i="3"/>
  <c r="Q25" i="3"/>
  <c r="AF24" i="3"/>
  <c r="AR24" i="3" s="1"/>
  <c r="AR21" i="3"/>
  <c r="AU21" i="3"/>
  <c r="Y24" i="3"/>
  <c r="AT21" i="3"/>
  <c r="AX21" i="3"/>
  <c r="AX18" i="3"/>
  <c r="BJ17" i="3"/>
  <c r="AT24" i="3" l="1"/>
  <c r="Y25" i="3"/>
  <c r="AU24" i="3"/>
  <c r="AC24" i="3"/>
  <c r="BJ21" i="3"/>
  <c r="AX24" i="3"/>
  <c r="BJ24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Miguel Antunez</author>
  </authors>
  <commentList>
    <comment ref="C5" authorId="0" shapeId="0" xr:uid="{8A878246-9AED-4E10-86F7-40DEB1595A94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5" authorId="0" shapeId="0" xr:uid="{DDEAEE4E-0A16-49A5-B828-07662D9EF0E2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17" authorId="0" shapeId="0" xr:uid="{A0902ECA-5AD3-40FA-914D-475598D7AC95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17" authorId="0" shapeId="0" xr:uid="{DA479D4E-2822-4F3F-A6F6-ED330F3B0D3B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29" authorId="0" shapeId="0" xr:uid="{9F4F415F-7886-42D8-803A-3A2FF2D0B8F3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29" authorId="0" shapeId="0" xr:uid="{7A89A767-A6E2-4DF8-884B-8FC0303AA805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41" authorId="0" shapeId="0" xr:uid="{6A2AFCC1-CD60-4905-95EE-06A39DEB4329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41" authorId="0" shapeId="0" xr:uid="{F365A820-D1A2-40EE-B4F2-540EB7A6D68F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53" authorId="0" shapeId="0" xr:uid="{84443BD3-324C-41DF-ACBD-BFA301F0A07F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53" authorId="0" shapeId="0" xr:uid="{978471A3-FA29-4E93-BF99-E6C90A7F2ABF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65" authorId="0" shapeId="0" xr:uid="{1B3A8E9A-BDB7-455B-BFBC-736EA6743B61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65" authorId="0" shapeId="0" xr:uid="{3A8872A6-6F5B-4F6F-870E-D7D8E171EE83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77" authorId="0" shapeId="0" xr:uid="{6AABCD34-A7A5-4C8F-9FA9-92DA5FD10601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77" authorId="0" shapeId="0" xr:uid="{4E76B458-E711-4E20-A886-F43BF66A368F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89" authorId="0" shapeId="0" xr:uid="{1B6ECBB5-4786-4B89-A670-A21519CFB1FC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89" authorId="0" shapeId="0" xr:uid="{30009D4D-2751-48CF-B93E-D8A488349B8F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101" authorId="0" shapeId="0" xr:uid="{A079E1AB-A94B-4988-937E-92B36DCF0268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101" authorId="0" shapeId="0" xr:uid="{F68772D7-5FFC-44F1-8CCA-21F32A57D9C2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113" authorId="0" shapeId="0" xr:uid="{405B326B-0E2E-4E37-B505-4FF1A0E4B047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113" authorId="0" shapeId="0" xr:uid="{40050843-D457-4C10-BA51-B3A591F62FE9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125" authorId="0" shapeId="0" xr:uid="{D5181F4C-92F5-4874-8063-66194494F3B0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125" authorId="0" shapeId="0" xr:uid="{9EA1F81C-47AD-47BB-B976-2628E1145434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137" authorId="0" shapeId="0" xr:uid="{FD630222-EC2E-40D7-BA0E-777902E56AA1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137" authorId="0" shapeId="0" xr:uid="{4452744C-A16E-4FD6-870B-817789EFE0A9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</commentList>
</comments>
</file>

<file path=xl/sharedStrings.xml><?xml version="1.0" encoding="utf-8"?>
<sst xmlns="http://schemas.openxmlformats.org/spreadsheetml/2006/main" count="561" uniqueCount="158">
  <si>
    <t>Cuenta resultados operativa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</si>
  <si>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</si>
  <si>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</si>
  <si>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</si>
  <si>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</si>
  <si>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</si>
  <si>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</si>
  <si>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</si>
  <si>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</si>
  <si>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</si>
  <si>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</si>
  <si>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</si>
  <si>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</si>
  <si>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</si>
  <si>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Comparativa 17</t>
  </si>
  <si>
    <t>Comparativa Presupuesto</t>
  </si>
  <si>
    <t>Ingresos</t>
  </si>
  <si>
    <t>Origen 1</t>
  </si>
  <si>
    <t>Consultoría</t>
  </si>
  <si>
    <t>Origen 2</t>
  </si>
  <si>
    <t>Formación</t>
  </si>
  <si>
    <t>Origen 3</t>
  </si>
  <si>
    <t>Producto</t>
  </si>
  <si>
    <t>Gastos Directos</t>
  </si>
  <si>
    <t>Compras</t>
  </si>
  <si>
    <t>Beneficio Bruto</t>
  </si>
  <si>
    <t>Costes de Personal</t>
  </si>
  <si>
    <t>Gastos Indirectos</t>
  </si>
  <si>
    <t>Suministros</t>
  </si>
  <si>
    <t>Mantenimientos</t>
  </si>
  <si>
    <t>Servicios Externalizados</t>
  </si>
  <si>
    <t>Resultado Operativo</t>
  </si>
  <si>
    <t>Amortizaciones</t>
  </si>
  <si>
    <t>Resultado de Explotación</t>
  </si>
  <si>
    <t>Otros Ingresos / Otros Gastos</t>
  </si>
  <si>
    <t>Resultado Neto A.I.</t>
  </si>
  <si>
    <t xml:space="preserve"> </t>
  </si>
  <si>
    <t>Cliente</t>
  </si>
  <si>
    <t>Tipo servicio</t>
  </si>
  <si>
    <t>Tipo Cliente</t>
  </si>
  <si>
    <t>Comentario</t>
  </si>
  <si>
    <t>Stark Consulting</t>
  </si>
  <si>
    <t>Cliente nuevo</t>
  </si>
  <si>
    <t>Pedro Martin</t>
  </si>
  <si>
    <t>Cliente retenido</t>
  </si>
  <si>
    <t>Academia 2001</t>
  </si>
  <si>
    <t>Supermercado Par</t>
  </si>
  <si>
    <t>Automoviles Fran</t>
  </si>
  <si>
    <t>Colchonetas Enjoy</t>
  </si>
  <si>
    <t>Men &amp; You</t>
  </si>
  <si>
    <t>Target one</t>
  </si>
  <si>
    <t>Dylux</t>
  </si>
  <si>
    <t>Lenovo</t>
  </si>
  <si>
    <t>Oreylly</t>
  </si>
  <si>
    <t>Terry mill</t>
  </si>
  <si>
    <t>Atlantis</t>
  </si>
  <si>
    <t>Engel TV</t>
  </si>
  <si>
    <t>Fotrografia Young</t>
  </si>
  <si>
    <t>Corbero</t>
  </si>
  <si>
    <t>Chocolaes milk</t>
  </si>
  <si>
    <t>Cliente Nuevo</t>
  </si>
  <si>
    <t>Cliente Retenido</t>
  </si>
  <si>
    <t>Total Cliente Nuevo</t>
  </si>
  <si>
    <t>Total Cliente Retenido</t>
  </si>
  <si>
    <t>Comisiones Enero</t>
  </si>
  <si>
    <t>Tramo 1</t>
  </si>
  <si>
    <t>Tramo 2</t>
  </si>
  <si>
    <t>Criterio</t>
  </si>
  <si>
    <t>Venta</t>
  </si>
  <si>
    <t>Comision Venta</t>
  </si>
  <si>
    <t>Comision Comercial</t>
  </si>
  <si>
    <t>Nº Ventas</t>
  </si>
  <si>
    <t>Comisiones</t>
  </si>
  <si>
    <t>Comision Hector</t>
  </si>
  <si>
    <t>Criterio 1</t>
  </si>
  <si>
    <t>Criterio 2</t>
  </si>
  <si>
    <t>Criterio 3</t>
  </si>
  <si>
    <t>Criterio 4</t>
  </si>
  <si>
    <t>Total comisiones mes</t>
  </si>
  <si>
    <t>Comisiones Febrero</t>
  </si>
  <si>
    <t>Comisiones Marzo</t>
  </si>
  <si>
    <t>Comisiones Abril</t>
  </si>
  <si>
    <t>Comisiones Mayo</t>
  </si>
  <si>
    <t>Comisiones Junio</t>
  </si>
  <si>
    <t>Comisiones Julio</t>
  </si>
  <si>
    <t>Comisiones Agosto</t>
  </si>
  <si>
    <t>Comisiones Septiembre</t>
  </si>
  <si>
    <t>Comisiones Octubre</t>
  </si>
  <si>
    <t>Comisiones Noviembre</t>
  </si>
  <si>
    <t>Comisiones Diciembre</t>
  </si>
  <si>
    <t>Región</t>
  </si>
  <si>
    <t>Fase de venta</t>
  </si>
  <si>
    <t>Probabilidad de venta</t>
  </si>
  <si>
    <t>Mes Previsto de cierre</t>
  </si>
  <si>
    <t>Previsión ponderada</t>
  </si>
  <si>
    <t xml:space="preserve">C&amp;C </t>
  </si>
  <si>
    <t>Juan Carlos Gimenez</t>
  </si>
  <si>
    <t>Aprobación Formal</t>
  </si>
  <si>
    <t>Enero</t>
  </si>
  <si>
    <t>Laplace y Hermanos</t>
  </si>
  <si>
    <t>Sandra López</t>
  </si>
  <si>
    <t>Productos</t>
  </si>
  <si>
    <t>Oportunidad</t>
  </si>
  <si>
    <t>Mueblería Hernandez</t>
  </si>
  <si>
    <t>Mario González</t>
  </si>
  <si>
    <t>Training</t>
  </si>
  <si>
    <t>Necesidad identificada</t>
  </si>
  <si>
    <t>Marzo</t>
  </si>
  <si>
    <t>Constructora GyB</t>
  </si>
  <si>
    <t>Juana Martínez</t>
  </si>
  <si>
    <t>Consultoria</t>
  </si>
  <si>
    <t>Abril</t>
  </si>
  <si>
    <t>Juguetería la Casita</t>
  </si>
  <si>
    <t>Silvia Tillamor</t>
  </si>
  <si>
    <t>Servicios profesionales</t>
  </si>
  <si>
    <t>Validación de presupuesto</t>
  </si>
  <si>
    <t>Mayo</t>
  </si>
  <si>
    <t>Max Power Cia</t>
  </si>
  <si>
    <t>Análisis de Necesidades</t>
  </si>
  <si>
    <t>Junio</t>
  </si>
  <si>
    <t>Vinería Tolva</t>
  </si>
  <si>
    <t>Solución Propuesta</t>
  </si>
  <si>
    <t>Julio</t>
  </si>
  <si>
    <t>Panadería Morly</t>
  </si>
  <si>
    <t>Confección de propuesta</t>
  </si>
  <si>
    <t>Agosto</t>
  </si>
  <si>
    <t>Victoria Hermanos</t>
  </si>
  <si>
    <t>Aprobación Verbal</t>
  </si>
  <si>
    <t>Febrero</t>
  </si>
  <si>
    <t>Farmacia Libres del Norte</t>
  </si>
  <si>
    <t>Octubre</t>
  </si>
  <si>
    <t>Diseño y producción SRL</t>
  </si>
  <si>
    <t>Noviembre</t>
  </si>
  <si>
    <t>Fabriquita S.A</t>
  </si>
  <si>
    <t>Diciembre</t>
  </si>
  <si>
    <t>Copiar S.A</t>
  </si>
  <si>
    <t>Comun y Corriente SRL</t>
  </si>
  <si>
    <t>Homónimo S.A</t>
  </si>
  <si>
    <t>Linterna</t>
  </si>
  <si>
    <t>Monster W2</t>
  </si>
  <si>
    <t>Agencia del viajero</t>
  </si>
  <si>
    <t>Propuesta Escrita</t>
  </si>
  <si>
    <t>Dos por dos S.A</t>
  </si>
  <si>
    <t>Susana Eledor</t>
  </si>
  <si>
    <t>Seguros Rinal</t>
  </si>
  <si>
    <t>Playadito</t>
  </si>
  <si>
    <t>Presupuesto Aprobado</t>
  </si>
  <si>
    <t>Septiembre</t>
  </si>
  <si>
    <t>Carli &amp; Cia</t>
  </si>
  <si>
    <t>Juguetes deme dos</t>
  </si>
  <si>
    <t>Madrid</t>
  </si>
  <si>
    <t>Barcelona</t>
  </si>
  <si>
    <t>Sevilla</t>
  </si>
  <si>
    <t>Comercial</t>
  </si>
  <si>
    <t>Canarias</t>
  </si>
  <si>
    <t>Lugo</t>
  </si>
  <si>
    <t>Potencial</t>
  </si>
  <si>
    <t>Categoría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</si>
</sst>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\ &quot;€&quot;"/>
  </numFmts>
  <fonts count="20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i/>
      <sz val="10"/>
      <name val="Arial"/>
    </font>
    <font>
      <b/>
      <sz val="10"/>
      <color rgb="FFFFFFFF"/>
      <name val="Arial"/>
    </font>
    <font>
      <b/>
      <sz val="10"/>
      <name val="Arial"/>
    </font>
    <font>
      <b/>
      <sz val="10"/>
      <name val="Arial"/>
    </font>
    <font>
      <b/>
      <sz val="10"/>
      <color rgb="FF000000"/>
      <name val="Arial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rgb="FF000000"/>
      <name val="Arial"/>
    </font>
    <font>
      <sz val="10"/>
      <name val="Arial"/>
      <family val="2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45F06"/>
        <bgColor rgb="FFB45F06"/>
      </patternFill>
    </fill>
    <fill>
      <patternFill patternType="solid">
        <fgColor rgb="FF38761D"/>
        <bgColor rgb="FF38761D"/>
      </patternFill>
    </fill>
    <fill>
      <patternFill patternType="solid">
        <fgColor rgb="FF1155CC"/>
        <bgColor rgb="FF1155CC"/>
      </patternFill>
    </fill>
    <fill>
      <patternFill patternType="solid">
        <fgColor rgb="FFF9CB9C"/>
        <bgColor rgb="FFF9CB9C"/>
      </patternFill>
    </fill>
    <fill>
      <patternFill patternType="solid">
        <fgColor rgb="FFFFF2CC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  <fill>
      <patternFill patternType="solid">
        <fgColor rgb="FFD9EAD3"/>
        <bgColor rgb="FFD9EAD3"/>
      </patternFill>
    </fill>
    <fill>
      <patternFill patternType="solid">
        <fgColor rgb="FFD9D9D9"/>
        <bgColor rgb="FFD9D9D9"/>
      </patternFill>
    </fill>
    <fill>
      <patternFill patternType="solid">
        <fgColor rgb="FFFF9900"/>
        <bgColor rgb="FFFF9900"/>
      </patternFill>
    </fill>
    <fill>
      <patternFill patternType="solid">
        <fgColor rgb="FF93C47D"/>
        <bgColor rgb="FF93C47D"/>
      </patternFill>
    </fill>
    <fill>
      <patternFill patternType="solid">
        <fgColor rgb="FFD0E0E3"/>
        <bgColor rgb="FFD0E0E3"/>
      </patternFill>
    </fill>
    <fill>
      <patternFill patternType="solid">
        <fgColor rgb="FFF6B26B"/>
        <bgColor rgb="FFF6B26B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126">
    <xf numFmtId="0" fontId="0" fillId="0" borderId="0" xfId="0" applyFont="1" applyAlignment="1"/>
    <xf numFmtId="0" fontId="2" fillId="2" borderId="0" xfId="0" applyFont="1" applyFill="1" applyAlignment="1"/>
    <xf numFmtId="0" fontId="2" fillId="0" borderId="0" xfId="0" applyFont="1" applyAlignment="1"/>
    <xf numFmtId="0" fontId="2" fillId="2" borderId="1" xfId="0" applyFont="1" applyFill="1" applyBorder="1" applyAlignment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2" fillId="2" borderId="4" xfId="0" applyFont="1" applyFill="1" applyBorder="1" applyAlignment="1"/>
    <xf numFmtId="0" fontId="4" fillId="4" borderId="3" xfId="0" applyFont="1" applyFill="1" applyBorder="1" applyAlignment="1">
      <alignment horizontal="center"/>
    </xf>
    <xf numFmtId="0" fontId="2" fillId="0" borderId="4" xfId="0" applyFont="1" applyBorder="1" applyAlignment="1"/>
    <xf numFmtId="0" fontId="4" fillId="5" borderId="3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5" fillId="6" borderId="2" xfId="0" applyFont="1" applyFill="1" applyBorder="1" applyAlignment="1"/>
    <xf numFmtId="3" fontId="2" fillId="6" borderId="3" xfId="0" applyNumberFormat="1" applyFont="1" applyFill="1" applyBorder="1" applyAlignment="1">
      <alignment horizontal="center"/>
    </xf>
    <xf numFmtId="3" fontId="2" fillId="7" borderId="3" xfId="0" applyNumberFormat="1" applyFont="1" applyFill="1" applyBorder="1" applyAlignment="1">
      <alignment horizontal="center"/>
    </xf>
    <xf numFmtId="0" fontId="5" fillId="8" borderId="3" xfId="0" applyFont="1" applyFill="1" applyBorder="1" applyAlignment="1"/>
    <xf numFmtId="3" fontId="2" fillId="8" borderId="3" xfId="0" applyNumberFormat="1" applyFont="1" applyFill="1" applyBorder="1" applyAlignment="1">
      <alignment horizontal="center"/>
    </xf>
    <xf numFmtId="0" fontId="5" fillId="9" borderId="3" xfId="0" applyFont="1" applyFill="1" applyBorder="1" applyAlignment="1"/>
    <xf numFmtId="3" fontId="2" fillId="9" borderId="3" xfId="0" applyNumberFormat="1" applyFont="1" applyFill="1" applyBorder="1" applyAlignment="1">
      <alignment horizontal="center"/>
    </xf>
    <xf numFmtId="3" fontId="2" fillId="2" borderId="0" xfId="0" applyNumberFormat="1" applyFont="1" applyFill="1" applyAlignment="1"/>
    <xf numFmtId="9" fontId="2" fillId="2" borderId="0" xfId="0" applyNumberFormat="1" applyFont="1" applyFill="1" applyAlignment="1">
      <alignment horizontal="center"/>
    </xf>
    <xf numFmtId="0" fontId="5" fillId="0" borderId="2" xfId="0" applyFont="1" applyBorder="1" applyAlignment="1"/>
    <xf numFmtId="3" fontId="2" fillId="0" borderId="3" xfId="0" applyNumberFormat="1" applyFont="1" applyBorder="1" applyAlignment="1">
      <alignment horizontal="center"/>
    </xf>
    <xf numFmtId="0" fontId="5" fillId="0" borderId="3" xfId="0" applyFont="1" applyBorder="1" applyAlignment="1"/>
    <xf numFmtId="3" fontId="2" fillId="10" borderId="3" xfId="0" applyNumberFormat="1" applyFont="1" applyFill="1" applyBorder="1" applyAlignment="1">
      <alignment horizontal="center"/>
    </xf>
    <xf numFmtId="0" fontId="5" fillId="0" borderId="3" xfId="0" applyFont="1" applyBorder="1" applyAlignment="1"/>
    <xf numFmtId="3" fontId="2" fillId="8" borderId="3" xfId="0" applyNumberFormat="1" applyFont="1" applyFill="1" applyBorder="1" applyAlignment="1"/>
    <xf numFmtId="0" fontId="5" fillId="2" borderId="2" xfId="0" applyFont="1" applyFill="1" applyBorder="1" applyAlignment="1"/>
    <xf numFmtId="3" fontId="5" fillId="2" borderId="3" xfId="0" applyNumberFormat="1" applyFont="1" applyFill="1" applyBorder="1" applyAlignment="1">
      <alignment horizontal="center"/>
    </xf>
    <xf numFmtId="0" fontId="5" fillId="2" borderId="3" xfId="0" applyFont="1" applyFill="1" applyBorder="1" applyAlignment="1"/>
    <xf numFmtId="3" fontId="2" fillId="2" borderId="3" xfId="0" applyNumberFormat="1" applyFont="1" applyFill="1" applyBorder="1" applyAlignment="1"/>
    <xf numFmtId="0" fontId="5" fillId="11" borderId="2" xfId="0" applyFont="1" applyFill="1" applyBorder="1" applyAlignment="1"/>
    <xf numFmtId="3" fontId="5" fillId="11" borderId="3" xfId="0" applyNumberFormat="1" applyFont="1" applyFill="1" applyBorder="1" applyAlignment="1">
      <alignment horizontal="center"/>
    </xf>
    <xf numFmtId="0" fontId="5" fillId="11" borderId="3" xfId="0" applyFont="1" applyFill="1" applyBorder="1" applyAlignment="1"/>
    <xf numFmtId="0" fontId="2" fillId="0" borderId="1" xfId="0" applyFont="1" applyBorder="1" applyAlignment="1"/>
    <xf numFmtId="3" fontId="2" fillId="0" borderId="1" xfId="0" applyNumberFormat="1" applyFont="1" applyBorder="1" applyAlignment="1"/>
    <xf numFmtId="0" fontId="5" fillId="6" borderId="5" xfId="0" applyFont="1" applyFill="1" applyBorder="1" applyAlignment="1"/>
    <xf numFmtId="3" fontId="2" fillId="6" borderId="4" xfId="0" applyNumberFormat="1" applyFont="1" applyFill="1" applyBorder="1" applyAlignment="1">
      <alignment horizontal="center"/>
    </xf>
    <xf numFmtId="3" fontId="2" fillId="7" borderId="4" xfId="0" applyNumberFormat="1" applyFont="1" applyFill="1" applyBorder="1" applyAlignment="1">
      <alignment horizontal="center"/>
    </xf>
    <xf numFmtId="0" fontId="5" fillId="8" borderId="6" xfId="0" applyFont="1" applyFill="1" applyBorder="1" applyAlignment="1"/>
    <xf numFmtId="3" fontId="2" fillId="8" borderId="6" xfId="0" applyNumberFormat="1" applyFont="1" applyFill="1" applyBorder="1" applyAlignment="1">
      <alignment horizontal="center"/>
    </xf>
    <xf numFmtId="3" fontId="2" fillId="8" borderId="6" xfId="0" applyNumberFormat="1" applyFont="1" applyFill="1" applyBorder="1" applyAlignment="1"/>
    <xf numFmtId="3" fontId="2" fillId="7" borderId="6" xfId="0" applyNumberFormat="1" applyFont="1" applyFill="1" applyBorder="1" applyAlignment="1">
      <alignment horizontal="center"/>
    </xf>
    <xf numFmtId="0" fontId="5" fillId="9" borderId="6" xfId="0" applyFont="1" applyFill="1" applyBorder="1" applyAlignment="1"/>
    <xf numFmtId="3" fontId="2" fillId="9" borderId="6" xfId="0" applyNumberFormat="1" applyFont="1" applyFill="1" applyBorder="1" applyAlignment="1">
      <alignment horizontal="center"/>
    </xf>
    <xf numFmtId="3" fontId="5" fillId="6" borderId="3" xfId="0" applyNumberFormat="1" applyFont="1" applyFill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3" fontId="2" fillId="0" borderId="3" xfId="0" applyNumberFormat="1" applyFont="1" applyBorder="1" applyAlignment="1"/>
    <xf numFmtId="0" fontId="5" fillId="12" borderId="2" xfId="0" applyFont="1" applyFill="1" applyBorder="1" applyAlignment="1"/>
    <xf numFmtId="3" fontId="5" fillId="12" borderId="3" xfId="0" applyNumberFormat="1" applyFont="1" applyFill="1" applyBorder="1" applyAlignment="1">
      <alignment horizontal="center"/>
    </xf>
    <xf numFmtId="0" fontId="5" fillId="12" borderId="3" xfId="0" applyFont="1" applyFill="1" applyBorder="1" applyAlignment="1"/>
    <xf numFmtId="9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3" fontId="5" fillId="12" borderId="1" xfId="0" applyNumberFormat="1" applyFont="1" applyFill="1" applyBorder="1" applyAlignment="1">
      <alignment horizontal="center"/>
    </xf>
    <xf numFmtId="0" fontId="5" fillId="13" borderId="2" xfId="0" applyFont="1" applyFill="1" applyBorder="1" applyAlignment="1">
      <alignment horizontal="center"/>
    </xf>
    <xf numFmtId="0" fontId="5" fillId="13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5" fillId="8" borderId="3" xfId="0" applyNumberFormat="1" applyFont="1" applyFill="1" applyBorder="1" applyAlignment="1">
      <alignment horizontal="center"/>
    </xf>
    <xf numFmtId="0" fontId="2" fillId="0" borderId="3" xfId="0" applyFont="1" applyBorder="1" applyAlignment="1"/>
    <xf numFmtId="0" fontId="2" fillId="0" borderId="2" xfId="0" applyFont="1" applyBorder="1" applyAlignment="1">
      <alignment horizontal="center"/>
    </xf>
    <xf numFmtId="0" fontId="3" fillId="14" borderId="2" xfId="0" applyFont="1" applyFill="1" applyBorder="1" applyAlignment="1">
      <alignment horizontal="center"/>
    </xf>
    <xf numFmtId="0" fontId="3" fillId="14" borderId="3" xfId="0" applyFont="1" applyFill="1" applyBorder="1" applyAlignment="1">
      <alignment horizontal="center"/>
    </xf>
    <xf numFmtId="0" fontId="3" fillId="14" borderId="3" xfId="0" applyFont="1" applyFill="1" applyBorder="1" applyAlignment="1"/>
    <xf numFmtId="3" fontId="3" fillId="14" borderId="3" xfId="0" applyNumberFormat="1" applyFont="1" applyFill="1" applyBorder="1" applyAlignment="1">
      <alignment horizontal="center"/>
    </xf>
    <xf numFmtId="0" fontId="3" fillId="14" borderId="4" xfId="0" applyFont="1" applyFill="1" applyBorder="1" applyAlignment="1">
      <alignment horizontal="center"/>
    </xf>
    <xf numFmtId="0" fontId="6" fillId="0" borderId="0" xfId="0" applyFont="1"/>
    <xf numFmtId="0" fontId="7" fillId="15" borderId="6" xfId="0" applyFont="1" applyFill="1" applyBorder="1" applyAlignment="1"/>
    <xf numFmtId="3" fontId="7" fillId="15" borderId="6" xfId="0" applyNumberFormat="1" applyFont="1" applyFill="1" applyBorder="1"/>
    <xf numFmtId="0" fontId="11" fillId="0" borderId="0" xfId="1" applyFont="1"/>
    <xf numFmtId="0" fontId="0" fillId="0" borderId="0" xfId="0"/>
    <xf numFmtId="0" fontId="0" fillId="0" borderId="0" xfId="0" applyAlignment="1">
      <alignment horizontal="center"/>
    </xf>
    <xf numFmtId="9" fontId="12" fillId="0" borderId="0" xfId="0" applyNumberFormat="1" applyFont="1" applyAlignment="1">
      <alignment horizontal="center"/>
    </xf>
    <xf numFmtId="0" fontId="9" fillId="19" borderId="10" xfId="0" applyFont="1" applyFill="1" applyBorder="1"/>
    <xf numFmtId="0" fontId="9" fillId="19" borderId="11" xfId="0" applyFont="1" applyFill="1" applyBorder="1" applyAlignment="1">
      <alignment horizontal="center"/>
    </xf>
    <xf numFmtId="0" fontId="9" fillId="20" borderId="11" xfId="0" applyFont="1" applyFill="1" applyBorder="1" applyAlignment="1">
      <alignment horizontal="center"/>
    </xf>
    <xf numFmtId="0" fontId="9" fillId="19" borderId="12" xfId="0" applyFont="1" applyFill="1" applyBorder="1" applyAlignment="1">
      <alignment horizontal="center"/>
    </xf>
    <xf numFmtId="0" fontId="0" fillId="0" borderId="13" xfId="0" applyBorder="1"/>
    <xf numFmtId="164" fontId="0" fillId="0" borderId="14" xfId="0" applyNumberFormat="1" applyBorder="1" applyAlignment="1">
      <alignment horizontal="center"/>
    </xf>
    <xf numFmtId="164" fontId="0" fillId="21" borderId="14" xfId="0" applyNumberFormat="1" applyFill="1" applyBorder="1" applyAlignment="1">
      <alignment horizontal="center"/>
    </xf>
    <xf numFmtId="164" fontId="13" fillId="17" borderId="14" xfId="0" applyNumberFormat="1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164" fontId="0" fillId="18" borderId="14" xfId="0" applyNumberFormat="1" applyFill="1" applyBorder="1" applyAlignment="1">
      <alignment horizontal="center"/>
    </xf>
    <xf numFmtId="164" fontId="14" fillId="21" borderId="15" xfId="0" applyNumberFormat="1" applyFont="1" applyFill="1" applyBorder="1" applyAlignment="1">
      <alignment horizontal="center"/>
    </xf>
    <xf numFmtId="0" fontId="0" fillId="0" borderId="16" xfId="0" applyBorder="1"/>
    <xf numFmtId="164" fontId="0" fillId="0" borderId="17" xfId="0" applyNumberFormat="1" applyBorder="1" applyAlignment="1">
      <alignment horizontal="center"/>
    </xf>
    <xf numFmtId="164" fontId="0" fillId="21" borderId="17" xfId="0" applyNumberFormat="1" applyFill="1" applyBorder="1" applyAlignment="1">
      <alignment horizontal="center"/>
    </xf>
    <xf numFmtId="164" fontId="13" fillId="17" borderId="17" xfId="0" applyNumberFormat="1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164" fontId="0" fillId="18" borderId="17" xfId="0" applyNumberFormat="1" applyFill="1" applyBorder="1" applyAlignment="1">
      <alignment horizontal="center"/>
    </xf>
    <xf numFmtId="164" fontId="14" fillId="21" borderId="18" xfId="0" applyNumberFormat="1" applyFont="1" applyFill="1" applyBorder="1" applyAlignment="1">
      <alignment horizontal="center"/>
    </xf>
    <xf numFmtId="0" fontId="0" fillId="0" borderId="19" xfId="0" applyBorder="1"/>
    <xf numFmtId="164" fontId="0" fillId="0" borderId="20" xfId="0" applyNumberFormat="1" applyBorder="1" applyAlignment="1">
      <alignment horizontal="center"/>
    </xf>
    <xf numFmtId="164" fontId="0" fillId="21" borderId="20" xfId="0" applyNumberFormat="1" applyFill="1" applyBorder="1" applyAlignment="1">
      <alignment horizontal="center"/>
    </xf>
    <xf numFmtId="164" fontId="13" fillId="17" borderId="20" xfId="0" applyNumberFormat="1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164" fontId="0" fillId="18" borderId="20" xfId="0" applyNumberFormat="1" applyFill="1" applyBorder="1" applyAlignment="1">
      <alignment horizontal="center"/>
    </xf>
    <xf numFmtId="164" fontId="14" fillId="21" borderId="21" xfId="0" applyNumberFormat="1" applyFont="1" applyFill="1" applyBorder="1" applyAlignment="1">
      <alignment horizontal="center"/>
    </xf>
    <xf numFmtId="0" fontId="9" fillId="19" borderId="22" xfId="0" applyFont="1" applyFill="1" applyBorder="1" applyAlignment="1">
      <alignment horizontal="center"/>
    </xf>
    <xf numFmtId="164" fontId="9" fillId="19" borderId="23" xfId="0" applyNumberFormat="1" applyFont="1" applyFill="1" applyBorder="1" applyAlignment="1">
      <alignment horizontal="center"/>
    </xf>
    <xf numFmtId="0" fontId="9" fillId="20" borderId="22" xfId="0" applyFont="1" applyFill="1" applyBorder="1" applyAlignment="1">
      <alignment horizontal="center"/>
    </xf>
    <xf numFmtId="164" fontId="9" fillId="20" borderId="24" xfId="0" applyNumberFormat="1" applyFont="1" applyFill="1" applyBorder="1" applyAlignment="1">
      <alignment horizontal="center"/>
    </xf>
    <xf numFmtId="164" fontId="14" fillId="21" borderId="23" xfId="0" applyNumberFormat="1" applyFont="1" applyFill="1" applyBorder="1" applyAlignment="1">
      <alignment horizontal="center"/>
    </xf>
    <xf numFmtId="164" fontId="8" fillId="22" borderId="27" xfId="0" applyNumberFormat="1" applyFont="1" applyFill="1" applyBorder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9" fillId="17" borderId="7" xfId="0" applyFont="1" applyFill="1" applyBorder="1" applyAlignment="1">
      <alignment horizontal="center"/>
    </xf>
    <xf numFmtId="0" fontId="9" fillId="17" borderId="8" xfId="0" applyFont="1" applyFill="1" applyBorder="1" applyAlignment="1">
      <alignment horizontal="center"/>
    </xf>
    <xf numFmtId="0" fontId="9" fillId="17" borderId="9" xfId="0" applyFont="1" applyFill="1" applyBorder="1" applyAlignment="1">
      <alignment horizontal="center"/>
    </xf>
    <xf numFmtId="0" fontId="9" fillId="18" borderId="8" xfId="0" applyFont="1" applyFill="1" applyBorder="1" applyAlignment="1">
      <alignment horizontal="center"/>
    </xf>
    <xf numFmtId="0" fontId="9" fillId="18" borderId="9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0" fontId="8" fillId="22" borderId="25" xfId="0" applyFont="1" applyFill="1" applyBorder="1" applyAlignment="1">
      <alignment horizontal="center"/>
    </xf>
    <xf numFmtId="0" fontId="8" fillId="22" borderId="26" xfId="0" applyFont="1" applyFill="1" applyBorder="1" applyAlignment="1">
      <alignment horizontal="center"/>
    </xf>
    <xf numFmtId="0" fontId="10" fillId="16" borderId="0" xfId="0" applyFont="1" applyFill="1" applyAlignment="1">
      <alignment horizontal="center"/>
    </xf>
    <xf numFmtId="0" fontId="9" fillId="17" borderId="7" xfId="0" applyFont="1" applyFill="1" applyBorder="1" applyAlignment="1">
      <alignment horizontal="center"/>
    </xf>
    <xf numFmtId="0" fontId="9" fillId="17" borderId="8" xfId="0" applyFont="1" applyFill="1" applyBorder="1" applyAlignment="1">
      <alignment horizontal="center"/>
    </xf>
    <xf numFmtId="0" fontId="9" fillId="17" borderId="9" xfId="0" applyFont="1" applyFill="1" applyBorder="1" applyAlignment="1">
      <alignment horizontal="center"/>
    </xf>
    <xf numFmtId="0" fontId="9" fillId="18" borderId="8" xfId="0" applyFont="1" applyFill="1" applyBorder="1" applyAlignment="1">
      <alignment horizontal="center"/>
    </xf>
    <xf numFmtId="0" fontId="9" fillId="18" borderId="9" xfId="0" applyFont="1" applyFill="1" applyBorder="1" applyAlignment="1">
      <alignment horizontal="center"/>
    </xf>
    <xf numFmtId="0" fontId="19" fillId="24" borderId="28" xfId="1" applyFont="1" applyFill="1" applyBorder="1" applyAlignment="1">
      <alignment horizontal="center" vertical="center" wrapText="1"/>
    </xf>
    <xf numFmtId="0" fontId="18" fillId="0" borderId="28" xfId="1" applyFont="1" applyBorder="1" applyAlignment="1">
      <alignment horizontal="right" vertical="center"/>
    </xf>
    <xf numFmtId="9" fontId="18" fillId="0" borderId="28" xfId="3" applyFont="1" applyBorder="1" applyAlignment="1">
      <alignment horizontal="right" vertical="center"/>
    </xf>
    <xf numFmtId="44" fontId="19" fillId="23" borderId="28" xfId="2" applyFont="1" applyFill="1" applyBorder="1" applyAlignment="1">
      <alignment horizontal="right" vertical="center"/>
    </xf>
    <xf numFmtId="44" fontId="18" fillId="0" borderId="28" xfId="2" applyFont="1" applyBorder="1" applyAlignment="1">
      <alignment horizontal="right" vertical="center"/>
    </xf>
  </cellXfs>
  <cellStyles count="4">
    <cellStyle name="Moneda" xfId="2" builtinId="4"/>
    <cellStyle name="Normal" xfId="0" builtinId="0"/>
    <cellStyle name="Normal 2" xfId="1" xr:uid="{E4B002C8-B752-493F-9195-FAB3B711C7A7}"/>
    <cellStyle name="Porcentaje" xfId="3" builtinId="5"/>
  </cellStyles>
  <dxfs count="13">
    <dxf>
      <font>
        <b/>
        <i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L25"/>
  <sheetViews>
    <sheetView showGridLines="0" topLeftCell="F1" zoomScale="80" zoomScaleNormal="80" workbookViewId="0">
      <selection activeCell="N29" sqref="N29"/>
    </sheetView>
  </sheetViews>
  <sheetFormatPr baseColWidth="10" defaultColWidth="14.453125" defaultRowHeight="15.75" customHeight="1" x14ac:dyDescent="0.25"/>
  <cols>
    <col min="1" max="1" width="27.7265625" customWidth="1"/>
    <col min="2" max="7" width="5.81640625" customWidth="1"/>
    <col min="8" max="8" width="6.453125" customWidth="1"/>
    <col min="9" max="12" width="5.81640625" customWidth="1"/>
    <col min="13" max="13" width="6.453125" customWidth="1"/>
    <col min="14" max="14" width="6.81640625" customWidth="1"/>
    <col min="15" max="15" width="3" customWidth="1"/>
    <col min="16" max="16" width="27.7265625" customWidth="1"/>
    <col min="17" max="28" width="6.81640625" customWidth="1"/>
    <col min="29" max="29" width="7.6328125" bestFit="1" customWidth="1"/>
    <col min="30" max="30" width="3" customWidth="1"/>
    <col min="31" max="31" width="27.7265625" customWidth="1"/>
    <col min="32" max="43" width="8.54296875" customWidth="1"/>
    <col min="44" max="44" width="6.81640625" customWidth="1"/>
    <col min="45" max="45" width="3" customWidth="1"/>
    <col min="46" max="46" width="15" customWidth="1"/>
    <col min="47" max="47" width="24.08984375" customWidth="1"/>
    <col min="48" max="48" width="4.54296875" customWidth="1"/>
    <col min="49" max="49" width="27.7265625" customWidth="1"/>
    <col min="50" max="62" width="7.26953125" customWidth="1"/>
    <col min="63" max="64" width="13" customWidth="1"/>
  </cols>
  <sheetData>
    <row r="1" spans="1:64" ht="15.7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11" t="s">
        <v>0</v>
      </c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ht="15.75" customHeight="1" x14ac:dyDescent="0.3">
      <c r="A3" s="4">
        <v>2017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6"/>
      <c r="P3" s="7">
        <v>2018</v>
      </c>
      <c r="Q3" s="7" t="s">
        <v>1</v>
      </c>
      <c r="R3" s="7" t="s">
        <v>2</v>
      </c>
      <c r="S3" s="7" t="s">
        <v>3</v>
      </c>
      <c r="T3" s="7" t="s">
        <v>4</v>
      </c>
      <c r="U3" s="7" t="s">
        <v>5</v>
      </c>
      <c r="V3" s="7" t="s">
        <v>6</v>
      </c>
      <c r="W3" s="7" t="s">
        <v>7</v>
      </c>
      <c r="X3" s="7" t="s">
        <v>8</v>
      </c>
      <c r="Y3" s="7" t="s">
        <v>9</v>
      </c>
      <c r="Z3" s="7" t="s">
        <v>10</v>
      </c>
      <c r="AA3" s="7" t="s">
        <v>11</v>
      </c>
      <c r="AB3" s="7" t="s">
        <v>12</v>
      </c>
      <c r="AC3" s="7" t="s">
        <v>13</v>
      </c>
      <c r="AD3" s="8"/>
      <c r="AE3" s="9">
        <v>2018</v>
      </c>
      <c r="AF3" s="9" t="s">
        <v>1</v>
      </c>
      <c r="AG3" s="9" t="s">
        <v>2</v>
      </c>
      <c r="AH3" s="9" t="s">
        <v>3</v>
      </c>
      <c r="AI3" s="9" t="s">
        <v>4</v>
      </c>
      <c r="AJ3" s="9" t="s">
        <v>5</v>
      </c>
      <c r="AK3" s="9" t="s">
        <v>6</v>
      </c>
      <c r="AL3" s="9" t="s">
        <v>7</v>
      </c>
      <c r="AM3" s="9" t="s">
        <v>8</v>
      </c>
      <c r="AN3" s="9" t="s">
        <v>9</v>
      </c>
      <c r="AO3" s="9" t="s">
        <v>10</v>
      </c>
      <c r="AP3" s="9" t="s">
        <v>11</v>
      </c>
      <c r="AQ3" s="9" t="s">
        <v>12</v>
      </c>
      <c r="AR3" s="9" t="s">
        <v>13</v>
      </c>
      <c r="AS3" s="1"/>
      <c r="AT3" s="10" t="s">
        <v>14</v>
      </c>
      <c r="AU3" s="10" t="s">
        <v>15</v>
      </c>
      <c r="AV3" s="10"/>
      <c r="AW3" s="11">
        <v>2019</v>
      </c>
      <c r="AX3" s="9" t="s">
        <v>1</v>
      </c>
      <c r="AY3" s="9" t="s">
        <v>2</v>
      </c>
      <c r="AZ3" s="9" t="s">
        <v>3</v>
      </c>
      <c r="BA3" s="9" t="s">
        <v>4</v>
      </c>
      <c r="BB3" s="9" t="s">
        <v>5</v>
      </c>
      <c r="BC3" s="9" t="s">
        <v>6</v>
      </c>
      <c r="BD3" s="9" t="s">
        <v>7</v>
      </c>
      <c r="BE3" s="9" t="s">
        <v>8</v>
      </c>
      <c r="BF3" s="9" t="s">
        <v>9</v>
      </c>
      <c r="BG3" s="9" t="s">
        <v>10</v>
      </c>
      <c r="BH3" s="9" t="s">
        <v>11</v>
      </c>
      <c r="BI3" s="9" t="s">
        <v>12</v>
      </c>
      <c r="BJ3" s="9" t="s">
        <v>13</v>
      </c>
      <c r="BK3" s="10"/>
      <c r="BL3" s="10"/>
    </row>
    <row r="4" spans="1:64" ht="15.75" customHeight="1" x14ac:dyDescent="0.3">
      <c r="A4" s="12" t="s">
        <v>16</v>
      </c>
      <c r="B4" s="13">
        <f t="shared" ref="B4:M4" si="0">SUM(B5:B7)</f>
        <v>6700</v>
      </c>
      <c r="C4" s="13">
        <f t="shared" si="0"/>
        <v>6200</v>
      </c>
      <c r="D4" s="13">
        <f t="shared" si="0"/>
        <v>6126</v>
      </c>
      <c r="E4" s="13">
        <f t="shared" si="0"/>
        <v>6200</v>
      </c>
      <c r="F4" s="13">
        <f t="shared" si="0"/>
        <v>8700</v>
      </c>
      <c r="G4" s="13">
        <f t="shared" si="0"/>
        <v>7650</v>
      </c>
      <c r="H4" s="13">
        <f t="shared" si="0"/>
        <v>5400</v>
      </c>
      <c r="I4" s="13">
        <f t="shared" si="0"/>
        <v>6500</v>
      </c>
      <c r="J4" s="13">
        <f t="shared" si="0"/>
        <v>6200</v>
      </c>
      <c r="K4" s="13">
        <f t="shared" si="0"/>
        <v>8700</v>
      </c>
      <c r="L4" s="13">
        <f t="shared" si="0"/>
        <v>7650</v>
      </c>
      <c r="M4" s="13">
        <f t="shared" si="0"/>
        <v>5400</v>
      </c>
      <c r="N4" s="14">
        <f t="shared" ref="N4:N10" si="1">SUM(B4:M4)</f>
        <v>81426</v>
      </c>
      <c r="O4" s="6"/>
      <c r="P4" s="15" t="s">
        <v>16</v>
      </c>
      <c r="Q4" s="16">
        <f t="shared" ref="Q4:AB4" si="2">SUM(Q5:Q7)</f>
        <v>34572</v>
      </c>
      <c r="R4" s="16">
        <f t="shared" si="2"/>
        <v>37905</v>
      </c>
      <c r="S4" s="16">
        <f t="shared" si="2"/>
        <v>41935</v>
      </c>
      <c r="T4" s="16">
        <f t="shared" si="2"/>
        <v>34679</v>
      </c>
      <c r="U4" s="16">
        <f t="shared" si="2"/>
        <v>40732</v>
      </c>
      <c r="V4" s="16">
        <f t="shared" si="2"/>
        <v>37470</v>
      </c>
      <c r="W4" s="16">
        <f t="shared" si="2"/>
        <v>44016</v>
      </c>
      <c r="X4" s="16">
        <f t="shared" si="2"/>
        <v>44997</v>
      </c>
      <c r="Y4" s="16">
        <f t="shared" si="2"/>
        <v>38002</v>
      </c>
      <c r="Z4" s="16">
        <f t="shared" si="2"/>
        <v>42432</v>
      </c>
      <c r="AA4" s="16">
        <f t="shared" si="2"/>
        <v>45421</v>
      </c>
      <c r="AB4" s="16">
        <f t="shared" si="2"/>
        <v>38942</v>
      </c>
      <c r="AC4" s="14">
        <f t="shared" ref="AC4:AC10" si="3">SUM(Q4:AB4)</f>
        <v>481103</v>
      </c>
      <c r="AD4" s="8"/>
      <c r="AE4" s="17" t="s">
        <v>16</v>
      </c>
      <c r="AF4" s="18">
        <f t="shared" ref="AF4:AQ4" si="4">SUM(AF5:AF7)</f>
        <v>37751.880000000005</v>
      </c>
      <c r="AG4" s="18">
        <f t="shared" si="4"/>
        <v>41695.500000000007</v>
      </c>
      <c r="AH4" s="18">
        <f t="shared" si="4"/>
        <v>46128.500000000007</v>
      </c>
      <c r="AI4" s="18">
        <f t="shared" si="4"/>
        <v>38146.9</v>
      </c>
      <c r="AJ4" s="18">
        <f t="shared" si="4"/>
        <v>44805.2</v>
      </c>
      <c r="AK4" s="18">
        <f t="shared" si="4"/>
        <v>41217.000000000007</v>
      </c>
      <c r="AL4" s="18">
        <f t="shared" si="4"/>
        <v>48417.600000000006</v>
      </c>
      <c r="AM4" s="18">
        <f t="shared" si="4"/>
        <v>49496.700000000004</v>
      </c>
      <c r="AN4" s="18">
        <f t="shared" si="4"/>
        <v>41802.200000000004</v>
      </c>
      <c r="AO4" s="18">
        <f t="shared" si="4"/>
        <v>6700</v>
      </c>
      <c r="AP4" s="18">
        <f t="shared" si="4"/>
        <v>6700</v>
      </c>
      <c r="AQ4" s="18">
        <f t="shared" si="4"/>
        <v>6700</v>
      </c>
      <c r="AR4" s="14">
        <f>SUM(AF4:AQ4)</f>
        <v>409561.48</v>
      </c>
      <c r="AS4" s="19"/>
      <c r="AT4" s="20">
        <f t="shared" ref="AT4:AT10" si="5">Y4/J4-1</f>
        <v>5.129354838709677</v>
      </c>
      <c r="AU4" s="20">
        <f t="shared" ref="AU4:AU10" si="6">Y4/AN4-1</f>
        <v>-9.090909090909105E-2</v>
      </c>
      <c r="AV4" s="20"/>
      <c r="AW4" s="17" t="s">
        <v>16</v>
      </c>
      <c r="AX4" s="18">
        <f t="shared" ref="AX4:BI4" si="7">SUM(AX5:AX7)</f>
        <v>41486.400000000001</v>
      </c>
      <c r="AY4" s="18">
        <f t="shared" si="7"/>
        <v>45486</v>
      </c>
      <c r="AZ4" s="18">
        <f t="shared" si="7"/>
        <v>50322</v>
      </c>
      <c r="BA4" s="18">
        <f t="shared" si="7"/>
        <v>41614.799999999996</v>
      </c>
      <c r="BB4" s="18">
        <f t="shared" si="7"/>
        <v>48878.399999999994</v>
      </c>
      <c r="BC4" s="18">
        <f t="shared" si="7"/>
        <v>44964</v>
      </c>
      <c r="BD4" s="18">
        <f t="shared" si="7"/>
        <v>52819.199999999997</v>
      </c>
      <c r="BE4" s="18">
        <f t="shared" si="7"/>
        <v>53996.399999999994</v>
      </c>
      <c r="BF4" s="18">
        <f t="shared" si="7"/>
        <v>45602.399999999994</v>
      </c>
      <c r="BG4" s="18">
        <f t="shared" si="7"/>
        <v>50918.399999999994</v>
      </c>
      <c r="BH4" s="18">
        <f t="shared" si="7"/>
        <v>54505.2</v>
      </c>
      <c r="BI4" s="18">
        <f t="shared" si="7"/>
        <v>46730.399999999994</v>
      </c>
      <c r="BJ4" s="14">
        <f t="shared" ref="BJ4:BJ8" si="8">SUM(AX4:BI4)</f>
        <v>577323.6</v>
      </c>
      <c r="BK4" s="20"/>
      <c r="BL4" s="20"/>
    </row>
    <row r="5" spans="1:64" ht="15.75" customHeight="1" x14ac:dyDescent="0.3">
      <c r="A5" s="21" t="s">
        <v>17</v>
      </c>
      <c r="B5" s="22">
        <v>1500</v>
      </c>
      <c r="C5" s="22">
        <v>1200</v>
      </c>
      <c r="D5" s="22">
        <v>1000</v>
      </c>
      <c r="E5" s="22">
        <v>1500</v>
      </c>
      <c r="F5" s="22">
        <v>2200</v>
      </c>
      <c r="G5" s="22">
        <v>4000</v>
      </c>
      <c r="H5" s="22">
        <v>2400</v>
      </c>
      <c r="I5" s="22">
        <v>2000</v>
      </c>
      <c r="J5" s="22">
        <v>1500</v>
      </c>
      <c r="K5" s="22">
        <v>2200</v>
      </c>
      <c r="L5" s="22">
        <v>4000</v>
      </c>
      <c r="M5" s="22">
        <v>2400</v>
      </c>
      <c r="N5" s="14">
        <f t="shared" si="1"/>
        <v>25900</v>
      </c>
      <c r="O5" s="6"/>
      <c r="P5" s="23" t="s">
        <v>18</v>
      </c>
      <c r="Q5" s="22">
        <f>SUMIFS('Cartera Clientes'!D3:D19,'Cartera Clientes'!$B$3:$B$19,$P$5)</f>
        <v>9244</v>
      </c>
      <c r="R5" s="22">
        <f>SUMIFS('Cartera Clientes'!E3:E19,'Cartera Clientes'!$B$3:$B$19,$P$5)</f>
        <v>10592</v>
      </c>
      <c r="S5" s="22">
        <f>SUMIFS('Cartera Clientes'!F3:F19,'Cartera Clientes'!$B$3:$B$19,$P$5)</f>
        <v>11705</v>
      </c>
      <c r="T5" s="22">
        <f>SUMIFS('Cartera Clientes'!G3:G19,'Cartera Clientes'!$B$3:$B$19,$P$5)</f>
        <v>8714</v>
      </c>
      <c r="U5" s="22">
        <f>SUMIFS('Cartera Clientes'!H3:H19,'Cartera Clientes'!$B$3:$B$19,$P$5)</f>
        <v>11976</v>
      </c>
      <c r="V5" s="22">
        <f>SUMIFS('Cartera Clientes'!I3:I19,'Cartera Clientes'!$B$3:$B$19,$P$5)</f>
        <v>11885</v>
      </c>
      <c r="W5" s="22">
        <f>SUMIFS('Cartera Clientes'!J3:J19,'Cartera Clientes'!$B$3:$B$19,$P$5)</f>
        <v>14587</v>
      </c>
      <c r="X5" s="22">
        <f>SUMIFS('Cartera Clientes'!K3:K19,'Cartera Clientes'!$B$3:$B$19,$P$5)</f>
        <v>17562</v>
      </c>
      <c r="Y5" s="22">
        <f>SUMIFS('Cartera Clientes'!L3:L19,'Cartera Clientes'!$B$3:$B$19,$P$5)</f>
        <v>12771</v>
      </c>
      <c r="Z5" s="24">
        <f>SUMIFS('Cartera Clientes'!M3:M19,'Cartera Clientes'!$B$3:$B$19,$P$5)</f>
        <v>13003</v>
      </c>
      <c r="AA5" s="24">
        <f>SUMIFS('Cartera Clientes'!N3:N19,'Cartera Clientes'!$B$3:$B$19,$P$5)</f>
        <v>16174</v>
      </c>
      <c r="AB5" s="24">
        <f>SUMIFS('Cartera Clientes'!O3:O19,'Cartera Clientes'!$B$3:$B$19,$P$5)</f>
        <v>15571</v>
      </c>
      <c r="AC5" s="14">
        <f t="shared" si="3"/>
        <v>153784</v>
      </c>
      <c r="AD5" s="8"/>
      <c r="AE5" s="25" t="s">
        <v>17</v>
      </c>
      <c r="AF5" s="22">
        <v>9891.08</v>
      </c>
      <c r="AG5" s="22">
        <v>11651.2</v>
      </c>
      <c r="AH5" s="22">
        <v>12875.500000000002</v>
      </c>
      <c r="AI5" s="22">
        <v>9585.4000000000015</v>
      </c>
      <c r="AJ5" s="22">
        <v>13173.6</v>
      </c>
      <c r="AK5" s="22">
        <v>13073.500000000002</v>
      </c>
      <c r="AL5" s="22">
        <v>16045.7</v>
      </c>
      <c r="AM5" s="22">
        <v>19318.2</v>
      </c>
      <c r="AN5" s="22">
        <v>14048.1</v>
      </c>
      <c r="AO5" s="22">
        <v>2000</v>
      </c>
      <c r="AP5" s="22">
        <v>2000</v>
      </c>
      <c r="AQ5" s="22">
        <v>2000</v>
      </c>
      <c r="AR5" s="14"/>
      <c r="AS5" s="19"/>
      <c r="AT5" s="20">
        <f t="shared" si="5"/>
        <v>7.5139999999999993</v>
      </c>
      <c r="AU5" s="20">
        <f t="shared" si="6"/>
        <v>-9.0909090909090939E-2</v>
      </c>
      <c r="AV5" s="20"/>
      <c r="AW5" s="25" t="s">
        <v>17</v>
      </c>
      <c r="AX5" s="22">
        <f t="shared" ref="AX5:BI5" si="9">Q5*1.2</f>
        <v>11092.8</v>
      </c>
      <c r="AY5" s="22">
        <f t="shared" si="9"/>
        <v>12710.4</v>
      </c>
      <c r="AZ5" s="22">
        <f t="shared" si="9"/>
        <v>14046</v>
      </c>
      <c r="BA5" s="22">
        <f t="shared" si="9"/>
        <v>10456.799999999999</v>
      </c>
      <c r="BB5" s="22">
        <f t="shared" si="9"/>
        <v>14371.199999999999</v>
      </c>
      <c r="BC5" s="22">
        <f t="shared" si="9"/>
        <v>14262</v>
      </c>
      <c r="BD5" s="22">
        <f t="shared" si="9"/>
        <v>17504.399999999998</v>
      </c>
      <c r="BE5" s="22">
        <f t="shared" si="9"/>
        <v>21074.399999999998</v>
      </c>
      <c r="BF5" s="22">
        <f t="shared" si="9"/>
        <v>15325.199999999999</v>
      </c>
      <c r="BG5" s="22">
        <f t="shared" si="9"/>
        <v>15603.599999999999</v>
      </c>
      <c r="BH5" s="22">
        <f t="shared" si="9"/>
        <v>19408.8</v>
      </c>
      <c r="BI5" s="22">
        <f t="shared" si="9"/>
        <v>18685.2</v>
      </c>
      <c r="BJ5" s="14">
        <f t="shared" si="8"/>
        <v>184540.79999999999</v>
      </c>
      <c r="BK5" s="20"/>
      <c r="BL5" s="20"/>
    </row>
    <row r="6" spans="1:64" ht="15.75" customHeight="1" x14ac:dyDescent="0.3">
      <c r="A6" s="21" t="s">
        <v>19</v>
      </c>
      <c r="B6" s="22">
        <v>2200</v>
      </c>
      <c r="C6" s="22">
        <v>2200</v>
      </c>
      <c r="D6" s="22">
        <v>1126</v>
      </c>
      <c r="E6" s="22">
        <v>2200</v>
      </c>
      <c r="F6" s="22">
        <v>2500</v>
      </c>
      <c r="G6" s="22">
        <v>1350</v>
      </c>
      <c r="H6" s="22">
        <v>2000</v>
      </c>
      <c r="I6" s="22">
        <v>2000</v>
      </c>
      <c r="J6" s="22">
        <v>2200</v>
      </c>
      <c r="K6" s="22">
        <v>2500</v>
      </c>
      <c r="L6" s="22">
        <v>1350</v>
      </c>
      <c r="M6" s="22">
        <v>2000</v>
      </c>
      <c r="N6" s="14">
        <f t="shared" si="1"/>
        <v>23626</v>
      </c>
      <c r="O6" s="6"/>
      <c r="P6" s="25" t="s">
        <v>20</v>
      </c>
      <c r="Q6" s="22">
        <f>SUMIFS('Cartera Clientes'!D4:D20,'Cartera Clientes'!$B$4:$B$20,$P$6)</f>
        <v>13146</v>
      </c>
      <c r="R6" s="22">
        <f>SUMIFS('Cartera Clientes'!E4:E20,'Cartera Clientes'!$B$4:$B$20,$P$6)</f>
        <v>14275</v>
      </c>
      <c r="S6" s="22">
        <f>SUMIFS('Cartera Clientes'!F4:F20,'Cartera Clientes'!$B$4:$B$20,$P$6)</f>
        <v>17831</v>
      </c>
      <c r="T6" s="22">
        <f>SUMIFS('Cartera Clientes'!G4:G20,'Cartera Clientes'!$B$4:$B$20,$P$6)</f>
        <v>15057</v>
      </c>
      <c r="U6" s="22">
        <f>SUMIFS('Cartera Clientes'!H4:H20,'Cartera Clientes'!$B$4:$B$20,$P$6)</f>
        <v>15004</v>
      </c>
      <c r="V6" s="22">
        <f>SUMIFS('Cartera Clientes'!I4:I20,'Cartera Clientes'!$B$4:$B$20,$P$6)</f>
        <v>13560</v>
      </c>
      <c r="W6" s="22">
        <f>SUMIFS('Cartera Clientes'!J4:J20,'Cartera Clientes'!$B$4:$B$20,$P$6)</f>
        <v>15626</v>
      </c>
      <c r="X6" s="22">
        <f>SUMIFS('Cartera Clientes'!K4:K20,'Cartera Clientes'!$B$4:$B$20,$P$6)</f>
        <v>15431</v>
      </c>
      <c r="Y6" s="22">
        <f>SUMIFS('Cartera Clientes'!L4:L20,'Cartera Clientes'!$B$4:$B$20,$P$6)</f>
        <v>13810</v>
      </c>
      <c r="Z6" s="24">
        <f>SUMIFS('Cartera Clientes'!M4:M20,'Cartera Clientes'!$B$4:$B$20,$P$6)</f>
        <v>15794</v>
      </c>
      <c r="AA6" s="24">
        <f>SUMIFS('Cartera Clientes'!N4:N20,'Cartera Clientes'!$B$4:$B$20,$P$6)</f>
        <v>15603</v>
      </c>
      <c r="AB6" s="24">
        <f>SUMIFS('Cartera Clientes'!O4:O20,'Cartera Clientes'!$B$4:$B$20,$P$6)</f>
        <v>13182</v>
      </c>
      <c r="AC6" s="14">
        <f t="shared" si="3"/>
        <v>178319</v>
      </c>
      <c r="AD6" s="8"/>
      <c r="AE6" s="25" t="s">
        <v>19</v>
      </c>
      <c r="AF6" s="22">
        <v>14460.6</v>
      </c>
      <c r="AG6" s="22">
        <v>15702.500000000002</v>
      </c>
      <c r="AH6" s="22">
        <v>19614.100000000002</v>
      </c>
      <c r="AI6" s="22">
        <v>16562.7</v>
      </c>
      <c r="AJ6" s="22">
        <v>16504.400000000001</v>
      </c>
      <c r="AK6" s="22">
        <v>14916.000000000002</v>
      </c>
      <c r="AL6" s="22">
        <v>17188.600000000002</v>
      </c>
      <c r="AM6" s="22">
        <v>16974.100000000002</v>
      </c>
      <c r="AN6" s="22">
        <v>15191.000000000002</v>
      </c>
      <c r="AO6" s="22">
        <v>2500</v>
      </c>
      <c r="AP6" s="22">
        <v>2500</v>
      </c>
      <c r="AQ6" s="22">
        <v>2500</v>
      </c>
      <c r="AR6" s="14"/>
      <c r="AS6" s="19"/>
      <c r="AT6" s="20">
        <f t="shared" si="5"/>
        <v>5.2772727272727273</v>
      </c>
      <c r="AU6" s="20">
        <f t="shared" si="6"/>
        <v>-9.090909090909105E-2</v>
      </c>
      <c r="AV6" s="20"/>
      <c r="AW6" s="25" t="s">
        <v>19</v>
      </c>
      <c r="AX6" s="22">
        <f t="shared" ref="AX6:BI6" si="10">Q6*1.2</f>
        <v>15775.199999999999</v>
      </c>
      <c r="AY6" s="22">
        <f t="shared" si="10"/>
        <v>17130</v>
      </c>
      <c r="AZ6" s="22">
        <f t="shared" si="10"/>
        <v>21397.200000000001</v>
      </c>
      <c r="BA6" s="22">
        <f t="shared" si="10"/>
        <v>18068.399999999998</v>
      </c>
      <c r="BB6" s="22">
        <f t="shared" si="10"/>
        <v>18004.8</v>
      </c>
      <c r="BC6" s="22">
        <f t="shared" si="10"/>
        <v>16272</v>
      </c>
      <c r="BD6" s="22">
        <f t="shared" si="10"/>
        <v>18751.2</v>
      </c>
      <c r="BE6" s="22">
        <f t="shared" si="10"/>
        <v>18517.2</v>
      </c>
      <c r="BF6" s="22">
        <f t="shared" si="10"/>
        <v>16572</v>
      </c>
      <c r="BG6" s="22">
        <f t="shared" si="10"/>
        <v>18952.8</v>
      </c>
      <c r="BH6" s="22">
        <f t="shared" si="10"/>
        <v>18723.599999999999</v>
      </c>
      <c r="BI6" s="22">
        <f t="shared" si="10"/>
        <v>15818.4</v>
      </c>
      <c r="BJ6" s="14">
        <f t="shared" si="8"/>
        <v>213982.8</v>
      </c>
      <c r="BK6" s="20"/>
      <c r="BL6" s="20"/>
    </row>
    <row r="7" spans="1:64" ht="15.75" customHeight="1" x14ac:dyDescent="0.3">
      <c r="A7" s="21" t="s">
        <v>21</v>
      </c>
      <c r="B7" s="22">
        <v>3000</v>
      </c>
      <c r="C7" s="22">
        <v>2800</v>
      </c>
      <c r="D7" s="22">
        <v>4000</v>
      </c>
      <c r="E7" s="22">
        <v>2500</v>
      </c>
      <c r="F7" s="22">
        <v>4000</v>
      </c>
      <c r="G7" s="22">
        <v>2300</v>
      </c>
      <c r="H7" s="22">
        <v>1000</v>
      </c>
      <c r="I7" s="22">
        <v>2500</v>
      </c>
      <c r="J7" s="22">
        <v>2500</v>
      </c>
      <c r="K7" s="22">
        <v>4000</v>
      </c>
      <c r="L7" s="22">
        <v>2300</v>
      </c>
      <c r="M7" s="22">
        <v>1000</v>
      </c>
      <c r="N7" s="14">
        <f t="shared" si="1"/>
        <v>31900</v>
      </c>
      <c r="O7" s="6"/>
      <c r="P7" s="25" t="s">
        <v>22</v>
      </c>
      <c r="Q7" s="22">
        <f>SUMIFS('Cartera Clientes'!D5:D21,'Cartera Clientes'!$B$5:$B$21,$P$7)</f>
        <v>12182</v>
      </c>
      <c r="R7" s="22">
        <f>SUMIFS('Cartera Clientes'!E5:E21,'Cartera Clientes'!$B$5:$B$21,$P$7)</f>
        <v>13038</v>
      </c>
      <c r="S7" s="22">
        <f>SUMIFS('Cartera Clientes'!F5:F21,'Cartera Clientes'!$B$5:$B$21,$P$7)</f>
        <v>12399</v>
      </c>
      <c r="T7" s="22">
        <f>SUMIFS('Cartera Clientes'!G5:G21,'Cartera Clientes'!$B$5:$B$21,$P$7)</f>
        <v>10908</v>
      </c>
      <c r="U7" s="22">
        <f>SUMIFS('Cartera Clientes'!H5:H21,'Cartera Clientes'!$B$5:$B$21,$P$7)</f>
        <v>13752</v>
      </c>
      <c r="V7" s="22">
        <f>SUMIFS('Cartera Clientes'!I5:I21,'Cartera Clientes'!$B$5:$B$21,$P$7)</f>
        <v>12025</v>
      </c>
      <c r="W7" s="22">
        <f>SUMIFS('Cartera Clientes'!J5:J21,'Cartera Clientes'!$B$5:$B$21,$P$7)</f>
        <v>13803</v>
      </c>
      <c r="X7" s="22">
        <f>SUMIFS('Cartera Clientes'!K5:K21,'Cartera Clientes'!$B$5:$B$21,$P$7)</f>
        <v>12004</v>
      </c>
      <c r="Y7" s="22">
        <f>SUMIFS('Cartera Clientes'!L5:L21,'Cartera Clientes'!$B$5:$B$21,$P$7)</f>
        <v>11421</v>
      </c>
      <c r="Z7" s="24">
        <f>SUMIFS('Cartera Clientes'!M5:M21,'Cartera Clientes'!$B$5:$B$21,$P$7)</f>
        <v>13635</v>
      </c>
      <c r="AA7" s="24">
        <f>SUMIFS('Cartera Clientes'!N5:N21,'Cartera Clientes'!$B$5:$B$21,$P$7)</f>
        <v>13644</v>
      </c>
      <c r="AB7" s="24">
        <f>SUMIFS('Cartera Clientes'!O5:O21,'Cartera Clientes'!$B$5:$B$21,$P$7)</f>
        <v>10189</v>
      </c>
      <c r="AC7" s="14">
        <f t="shared" si="3"/>
        <v>149000</v>
      </c>
      <c r="AD7" s="8"/>
      <c r="AE7" s="25" t="s">
        <v>21</v>
      </c>
      <c r="AF7" s="22">
        <v>13400.2</v>
      </c>
      <c r="AG7" s="22">
        <v>14341.800000000001</v>
      </c>
      <c r="AH7" s="22">
        <v>13638.900000000001</v>
      </c>
      <c r="AI7" s="22">
        <v>11998.800000000001</v>
      </c>
      <c r="AJ7" s="22">
        <v>15127.2</v>
      </c>
      <c r="AK7" s="22">
        <v>13227.500000000002</v>
      </c>
      <c r="AL7" s="22">
        <v>15183.300000000001</v>
      </c>
      <c r="AM7" s="22">
        <v>13204.400000000001</v>
      </c>
      <c r="AN7" s="22">
        <v>12563.1</v>
      </c>
      <c r="AO7" s="22">
        <v>2200</v>
      </c>
      <c r="AP7" s="22">
        <v>2200</v>
      </c>
      <c r="AQ7" s="22">
        <v>2200</v>
      </c>
      <c r="AR7" s="14"/>
      <c r="AS7" s="19"/>
      <c r="AT7" s="20">
        <f t="shared" si="5"/>
        <v>3.5683999999999996</v>
      </c>
      <c r="AU7" s="20">
        <f t="shared" si="6"/>
        <v>-9.0909090909090939E-2</v>
      </c>
      <c r="AV7" s="20"/>
      <c r="AW7" s="25" t="s">
        <v>21</v>
      </c>
      <c r="AX7" s="22">
        <f t="shared" ref="AX7:BI7" si="11">Q7*1.2</f>
        <v>14618.4</v>
      </c>
      <c r="AY7" s="22">
        <f t="shared" si="11"/>
        <v>15645.599999999999</v>
      </c>
      <c r="AZ7" s="22">
        <f t="shared" si="11"/>
        <v>14878.8</v>
      </c>
      <c r="BA7" s="22">
        <f t="shared" si="11"/>
        <v>13089.6</v>
      </c>
      <c r="BB7" s="22">
        <f t="shared" si="11"/>
        <v>16502.399999999998</v>
      </c>
      <c r="BC7" s="22">
        <f t="shared" si="11"/>
        <v>14430</v>
      </c>
      <c r="BD7" s="22">
        <f t="shared" si="11"/>
        <v>16563.599999999999</v>
      </c>
      <c r="BE7" s="22">
        <f t="shared" si="11"/>
        <v>14404.8</v>
      </c>
      <c r="BF7" s="22">
        <f t="shared" si="11"/>
        <v>13705.199999999999</v>
      </c>
      <c r="BG7" s="22">
        <f t="shared" si="11"/>
        <v>16362</v>
      </c>
      <c r="BH7" s="22">
        <f t="shared" si="11"/>
        <v>16372.8</v>
      </c>
      <c r="BI7" s="22">
        <f t="shared" si="11"/>
        <v>12226.8</v>
      </c>
      <c r="BJ7" s="14">
        <f t="shared" si="8"/>
        <v>178799.99999999997</v>
      </c>
      <c r="BK7" s="20"/>
      <c r="BL7" s="20"/>
    </row>
    <row r="8" spans="1:64" ht="15.75" customHeight="1" x14ac:dyDescent="0.3">
      <c r="A8" s="12" t="s">
        <v>23</v>
      </c>
      <c r="B8" s="13">
        <f t="shared" ref="B8:M8" si="12">SUM(B9)</f>
        <v>450</v>
      </c>
      <c r="C8" s="13">
        <f t="shared" si="12"/>
        <v>600</v>
      </c>
      <c r="D8" s="13">
        <f t="shared" si="12"/>
        <v>700</v>
      </c>
      <c r="E8" s="13">
        <f t="shared" si="12"/>
        <v>600</v>
      </c>
      <c r="F8" s="13">
        <f t="shared" si="12"/>
        <v>700</v>
      </c>
      <c r="G8" s="13">
        <f t="shared" si="12"/>
        <v>860</v>
      </c>
      <c r="H8" s="13">
        <f t="shared" si="12"/>
        <v>980</v>
      </c>
      <c r="I8" s="13">
        <f t="shared" si="12"/>
        <v>900</v>
      </c>
      <c r="J8" s="13">
        <f t="shared" si="12"/>
        <v>800</v>
      </c>
      <c r="K8" s="13">
        <f t="shared" si="12"/>
        <v>980</v>
      </c>
      <c r="L8" s="13">
        <f t="shared" si="12"/>
        <v>900</v>
      </c>
      <c r="M8" s="13">
        <f t="shared" si="12"/>
        <v>800</v>
      </c>
      <c r="N8" s="14">
        <f t="shared" si="1"/>
        <v>9270</v>
      </c>
      <c r="O8" s="6"/>
      <c r="P8" s="15" t="s">
        <v>23</v>
      </c>
      <c r="Q8" s="16">
        <f t="shared" ref="Q8:Y8" si="13">SUM(Q9)</f>
        <v>500</v>
      </c>
      <c r="R8" s="16">
        <f t="shared" si="13"/>
        <v>600</v>
      </c>
      <c r="S8" s="16">
        <f t="shared" si="13"/>
        <v>700</v>
      </c>
      <c r="T8" s="16">
        <f t="shared" si="13"/>
        <v>1200</v>
      </c>
      <c r="U8" s="16">
        <f t="shared" si="13"/>
        <v>1300</v>
      </c>
      <c r="V8" s="16">
        <f t="shared" si="13"/>
        <v>800</v>
      </c>
      <c r="W8" s="16">
        <f t="shared" si="13"/>
        <v>900</v>
      </c>
      <c r="X8" s="16">
        <f t="shared" si="13"/>
        <v>1200</v>
      </c>
      <c r="Y8" s="16">
        <f t="shared" si="13"/>
        <v>1500</v>
      </c>
      <c r="Z8" s="26"/>
      <c r="AA8" s="26"/>
      <c r="AB8" s="26"/>
      <c r="AC8" s="14">
        <f t="shared" si="3"/>
        <v>8700</v>
      </c>
      <c r="AD8" s="8"/>
      <c r="AE8" s="17" t="s">
        <v>23</v>
      </c>
      <c r="AF8" s="18">
        <f t="shared" ref="AF8:AQ8" si="14">SUM(AF9)</f>
        <v>525</v>
      </c>
      <c r="AG8" s="18">
        <f t="shared" si="14"/>
        <v>630</v>
      </c>
      <c r="AH8" s="18">
        <f t="shared" si="14"/>
        <v>735</v>
      </c>
      <c r="AI8" s="18">
        <f t="shared" si="14"/>
        <v>1260</v>
      </c>
      <c r="AJ8" s="18">
        <f t="shared" si="14"/>
        <v>1365</v>
      </c>
      <c r="AK8" s="18">
        <f t="shared" si="14"/>
        <v>840</v>
      </c>
      <c r="AL8" s="18">
        <f t="shared" si="14"/>
        <v>945</v>
      </c>
      <c r="AM8" s="18">
        <f t="shared" si="14"/>
        <v>1260</v>
      </c>
      <c r="AN8" s="18">
        <f t="shared" si="14"/>
        <v>1575</v>
      </c>
      <c r="AO8" s="18">
        <f t="shared" si="14"/>
        <v>800</v>
      </c>
      <c r="AP8" s="18">
        <f t="shared" si="14"/>
        <v>850</v>
      </c>
      <c r="AQ8" s="18">
        <f t="shared" si="14"/>
        <v>900</v>
      </c>
      <c r="AR8" s="14">
        <f>SUM(AF8:AQ8)</f>
        <v>11685</v>
      </c>
      <c r="AS8" s="19"/>
      <c r="AT8" s="20">
        <f t="shared" si="5"/>
        <v>0.875</v>
      </c>
      <c r="AU8" s="20">
        <f t="shared" si="6"/>
        <v>-4.7619047619047672E-2</v>
      </c>
      <c r="AV8" s="20"/>
      <c r="AW8" s="17" t="s">
        <v>23</v>
      </c>
      <c r="AX8" s="18">
        <f t="shared" ref="AX8:BI8" si="15">SUM(AX9)</f>
        <v>525</v>
      </c>
      <c r="AY8" s="18">
        <f t="shared" si="15"/>
        <v>630</v>
      </c>
      <c r="AZ8" s="18">
        <f t="shared" si="15"/>
        <v>735</v>
      </c>
      <c r="BA8" s="18">
        <f t="shared" si="15"/>
        <v>1260</v>
      </c>
      <c r="BB8" s="18">
        <f t="shared" si="15"/>
        <v>1365</v>
      </c>
      <c r="BC8" s="18">
        <f t="shared" si="15"/>
        <v>840</v>
      </c>
      <c r="BD8" s="18">
        <f t="shared" si="15"/>
        <v>945</v>
      </c>
      <c r="BE8" s="18">
        <f t="shared" si="15"/>
        <v>1260</v>
      </c>
      <c r="BF8" s="18">
        <f t="shared" si="15"/>
        <v>1575</v>
      </c>
      <c r="BG8" s="18">
        <f t="shared" si="15"/>
        <v>0</v>
      </c>
      <c r="BH8" s="18">
        <f t="shared" si="15"/>
        <v>0</v>
      </c>
      <c r="BI8" s="18">
        <f t="shared" si="15"/>
        <v>0</v>
      </c>
      <c r="BJ8" s="14">
        <f t="shared" si="8"/>
        <v>9135</v>
      </c>
      <c r="BK8" s="20"/>
      <c r="BL8" s="20"/>
    </row>
    <row r="9" spans="1:64" ht="15.75" customHeight="1" x14ac:dyDescent="0.3">
      <c r="A9" s="27" t="s">
        <v>24</v>
      </c>
      <c r="B9" s="28">
        <v>450</v>
      </c>
      <c r="C9" s="28">
        <v>600</v>
      </c>
      <c r="D9" s="28">
        <v>700</v>
      </c>
      <c r="E9" s="28">
        <v>600</v>
      </c>
      <c r="F9" s="28">
        <v>700</v>
      </c>
      <c r="G9" s="28">
        <v>860</v>
      </c>
      <c r="H9" s="28">
        <v>980</v>
      </c>
      <c r="I9" s="28">
        <v>900</v>
      </c>
      <c r="J9" s="28">
        <v>800</v>
      </c>
      <c r="K9" s="28">
        <v>980</v>
      </c>
      <c r="L9" s="28">
        <v>900</v>
      </c>
      <c r="M9" s="28">
        <v>800</v>
      </c>
      <c r="N9" s="14">
        <f t="shared" si="1"/>
        <v>9270</v>
      </c>
      <c r="O9" s="6"/>
      <c r="P9" s="29" t="s">
        <v>24</v>
      </c>
      <c r="Q9" s="28">
        <v>500</v>
      </c>
      <c r="R9" s="28">
        <v>600</v>
      </c>
      <c r="S9" s="28">
        <v>700</v>
      </c>
      <c r="T9" s="28">
        <v>1200</v>
      </c>
      <c r="U9" s="28">
        <v>1300</v>
      </c>
      <c r="V9" s="28">
        <v>800</v>
      </c>
      <c r="W9" s="28">
        <v>900</v>
      </c>
      <c r="X9" s="28">
        <v>1200</v>
      </c>
      <c r="Y9" s="28">
        <v>1500</v>
      </c>
      <c r="Z9" s="30"/>
      <c r="AA9" s="30"/>
      <c r="AB9" s="30"/>
      <c r="AC9" s="14">
        <f t="shared" si="3"/>
        <v>8700</v>
      </c>
      <c r="AD9" s="8"/>
      <c r="AE9" s="29" t="s">
        <v>24</v>
      </c>
      <c r="AF9" s="28">
        <f t="shared" ref="AF9:AN9" si="16">Q9*1.05</f>
        <v>525</v>
      </c>
      <c r="AG9" s="28">
        <f t="shared" si="16"/>
        <v>630</v>
      </c>
      <c r="AH9" s="28">
        <f t="shared" si="16"/>
        <v>735</v>
      </c>
      <c r="AI9" s="28">
        <f t="shared" si="16"/>
        <v>1260</v>
      </c>
      <c r="AJ9" s="28">
        <f t="shared" si="16"/>
        <v>1365</v>
      </c>
      <c r="AK9" s="28">
        <f t="shared" si="16"/>
        <v>840</v>
      </c>
      <c r="AL9" s="28">
        <f t="shared" si="16"/>
        <v>945</v>
      </c>
      <c r="AM9" s="28">
        <f t="shared" si="16"/>
        <v>1260</v>
      </c>
      <c r="AN9" s="28">
        <f t="shared" si="16"/>
        <v>1575</v>
      </c>
      <c r="AO9" s="28">
        <v>800</v>
      </c>
      <c r="AP9" s="28">
        <v>850</v>
      </c>
      <c r="AQ9" s="28">
        <v>900</v>
      </c>
      <c r="AR9" s="30"/>
      <c r="AS9" s="19"/>
      <c r="AT9" s="20">
        <f t="shared" si="5"/>
        <v>0.875</v>
      </c>
      <c r="AU9" s="20">
        <f t="shared" si="6"/>
        <v>-4.7619047619047672E-2</v>
      </c>
      <c r="AV9" s="20"/>
      <c r="AW9" s="29" t="s">
        <v>24</v>
      </c>
      <c r="AX9" s="28">
        <f t="shared" ref="AX9:BI9" si="17">Q9*1.05</f>
        <v>525</v>
      </c>
      <c r="AY9" s="28">
        <f t="shared" si="17"/>
        <v>630</v>
      </c>
      <c r="AZ9" s="28">
        <f t="shared" si="17"/>
        <v>735</v>
      </c>
      <c r="BA9" s="28">
        <f t="shared" si="17"/>
        <v>1260</v>
      </c>
      <c r="BB9" s="28">
        <f t="shared" si="17"/>
        <v>1365</v>
      </c>
      <c r="BC9" s="28">
        <f t="shared" si="17"/>
        <v>840</v>
      </c>
      <c r="BD9" s="28">
        <f t="shared" si="17"/>
        <v>945</v>
      </c>
      <c r="BE9" s="28">
        <f t="shared" si="17"/>
        <v>1260</v>
      </c>
      <c r="BF9" s="28">
        <f t="shared" si="17"/>
        <v>1575</v>
      </c>
      <c r="BG9" s="28">
        <f t="shared" si="17"/>
        <v>0</v>
      </c>
      <c r="BH9" s="28">
        <f t="shared" si="17"/>
        <v>0</v>
      </c>
      <c r="BI9" s="28">
        <f t="shared" si="17"/>
        <v>0</v>
      </c>
      <c r="BJ9" s="30"/>
      <c r="BK9" s="20"/>
      <c r="BL9" s="20"/>
    </row>
    <row r="10" spans="1:64" ht="15.75" customHeight="1" x14ac:dyDescent="0.3">
      <c r="A10" s="31" t="s">
        <v>25</v>
      </c>
      <c r="B10" s="32">
        <f t="shared" ref="B10:M10" si="18">B4-B8</f>
        <v>6250</v>
      </c>
      <c r="C10" s="32">
        <f t="shared" si="18"/>
        <v>5600</v>
      </c>
      <c r="D10" s="32">
        <f t="shared" si="18"/>
        <v>5426</v>
      </c>
      <c r="E10" s="32">
        <f t="shared" si="18"/>
        <v>5600</v>
      </c>
      <c r="F10" s="32">
        <f t="shared" si="18"/>
        <v>8000</v>
      </c>
      <c r="G10" s="32">
        <f t="shared" si="18"/>
        <v>6790</v>
      </c>
      <c r="H10" s="32">
        <f t="shared" si="18"/>
        <v>4420</v>
      </c>
      <c r="I10" s="32">
        <f t="shared" si="18"/>
        <v>5600</v>
      </c>
      <c r="J10" s="32">
        <f t="shared" si="18"/>
        <v>5400</v>
      </c>
      <c r="K10" s="32">
        <f t="shared" si="18"/>
        <v>7720</v>
      </c>
      <c r="L10" s="32">
        <f t="shared" si="18"/>
        <v>6750</v>
      </c>
      <c r="M10" s="32">
        <f t="shared" si="18"/>
        <v>4600</v>
      </c>
      <c r="N10" s="32">
        <f t="shared" si="1"/>
        <v>72156</v>
      </c>
      <c r="O10" s="6"/>
      <c r="P10" s="33" t="s">
        <v>25</v>
      </c>
      <c r="Q10" s="32">
        <f t="shared" ref="Q10:AB10" si="19">Q4-Q8</f>
        <v>34072</v>
      </c>
      <c r="R10" s="32">
        <f t="shared" si="19"/>
        <v>37305</v>
      </c>
      <c r="S10" s="32">
        <f t="shared" si="19"/>
        <v>41235</v>
      </c>
      <c r="T10" s="32">
        <f t="shared" si="19"/>
        <v>33479</v>
      </c>
      <c r="U10" s="32">
        <f t="shared" si="19"/>
        <v>39432</v>
      </c>
      <c r="V10" s="32">
        <f t="shared" si="19"/>
        <v>36670</v>
      </c>
      <c r="W10" s="32">
        <f t="shared" si="19"/>
        <v>43116</v>
      </c>
      <c r="X10" s="32">
        <f t="shared" si="19"/>
        <v>43797</v>
      </c>
      <c r="Y10" s="32">
        <f t="shared" si="19"/>
        <v>36502</v>
      </c>
      <c r="Z10" s="32">
        <f t="shared" si="19"/>
        <v>42432</v>
      </c>
      <c r="AA10" s="32">
        <f t="shared" si="19"/>
        <v>45421</v>
      </c>
      <c r="AB10" s="32">
        <f t="shared" si="19"/>
        <v>38942</v>
      </c>
      <c r="AC10" s="32">
        <f t="shared" si="3"/>
        <v>472403</v>
      </c>
      <c r="AD10" s="8"/>
      <c r="AE10" s="33" t="s">
        <v>25</v>
      </c>
      <c r="AF10" s="32">
        <f t="shared" ref="AF10:AQ10" si="20">AF4-AF8</f>
        <v>37226.880000000005</v>
      </c>
      <c r="AG10" s="32">
        <f t="shared" si="20"/>
        <v>41065.500000000007</v>
      </c>
      <c r="AH10" s="32">
        <f t="shared" si="20"/>
        <v>45393.500000000007</v>
      </c>
      <c r="AI10" s="32">
        <f t="shared" si="20"/>
        <v>36886.9</v>
      </c>
      <c r="AJ10" s="32">
        <f t="shared" si="20"/>
        <v>43440.2</v>
      </c>
      <c r="AK10" s="32">
        <f t="shared" si="20"/>
        <v>40377.000000000007</v>
      </c>
      <c r="AL10" s="32">
        <f t="shared" si="20"/>
        <v>47472.600000000006</v>
      </c>
      <c r="AM10" s="32">
        <f t="shared" si="20"/>
        <v>48236.700000000004</v>
      </c>
      <c r="AN10" s="32">
        <f t="shared" si="20"/>
        <v>40227.200000000004</v>
      </c>
      <c r="AO10" s="32">
        <f t="shared" si="20"/>
        <v>5900</v>
      </c>
      <c r="AP10" s="32">
        <f t="shared" si="20"/>
        <v>5850</v>
      </c>
      <c r="AQ10" s="32">
        <f t="shared" si="20"/>
        <v>5800</v>
      </c>
      <c r="AR10" s="32">
        <f>SUM(AF10:AQ10)</f>
        <v>397876.47999999998</v>
      </c>
      <c r="AS10" s="19"/>
      <c r="AT10" s="20">
        <f t="shared" si="5"/>
        <v>5.7596296296296297</v>
      </c>
      <c r="AU10" s="20">
        <f t="shared" si="6"/>
        <v>-9.2604009227587381E-2</v>
      </c>
      <c r="AV10" s="20"/>
      <c r="AW10" s="33" t="s">
        <v>25</v>
      </c>
      <c r="AX10" s="32">
        <f t="shared" ref="AX10:BI10" si="21">AX4-AX8</f>
        <v>40961.4</v>
      </c>
      <c r="AY10" s="32">
        <f t="shared" si="21"/>
        <v>44856</v>
      </c>
      <c r="AZ10" s="32">
        <f t="shared" si="21"/>
        <v>49587</v>
      </c>
      <c r="BA10" s="32">
        <f t="shared" si="21"/>
        <v>40354.799999999996</v>
      </c>
      <c r="BB10" s="32">
        <f t="shared" si="21"/>
        <v>47513.399999999994</v>
      </c>
      <c r="BC10" s="32">
        <f t="shared" si="21"/>
        <v>44124</v>
      </c>
      <c r="BD10" s="32">
        <f t="shared" si="21"/>
        <v>51874.2</v>
      </c>
      <c r="BE10" s="32">
        <f t="shared" si="21"/>
        <v>52736.399999999994</v>
      </c>
      <c r="BF10" s="32">
        <f t="shared" si="21"/>
        <v>44027.399999999994</v>
      </c>
      <c r="BG10" s="32">
        <f t="shared" si="21"/>
        <v>50918.399999999994</v>
      </c>
      <c r="BH10" s="32">
        <f t="shared" si="21"/>
        <v>54505.2</v>
      </c>
      <c r="BI10" s="32">
        <f t="shared" si="21"/>
        <v>46730.399999999994</v>
      </c>
      <c r="BJ10" s="32">
        <f>SUM(AX10:BI10)</f>
        <v>568188.6</v>
      </c>
      <c r="BK10" s="20"/>
      <c r="BL10" s="20"/>
    </row>
    <row r="11" spans="1:64" ht="15.75" customHeight="1" x14ac:dyDescent="0.25">
      <c r="A11" s="34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1"/>
      <c r="P11" s="34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2"/>
      <c r="AE11" s="34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19"/>
      <c r="AT11" s="20"/>
      <c r="AU11" s="20"/>
      <c r="AV11" s="20"/>
      <c r="AW11" s="34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20"/>
      <c r="BL11" s="20"/>
    </row>
    <row r="12" spans="1:64" ht="15.75" customHeight="1" x14ac:dyDescent="0.3">
      <c r="A12" s="36" t="s">
        <v>26</v>
      </c>
      <c r="B12" s="37">
        <v>3800</v>
      </c>
      <c r="C12" s="37">
        <v>3700</v>
      </c>
      <c r="D12" s="37">
        <v>3900</v>
      </c>
      <c r="E12" s="37">
        <v>3700</v>
      </c>
      <c r="F12" s="37">
        <v>3900</v>
      </c>
      <c r="G12" s="37">
        <v>4000</v>
      </c>
      <c r="H12" s="37">
        <v>3800</v>
      </c>
      <c r="I12" s="37">
        <v>3900</v>
      </c>
      <c r="J12" s="37">
        <v>3950</v>
      </c>
      <c r="K12" s="37">
        <v>3900</v>
      </c>
      <c r="L12" s="37">
        <v>4000</v>
      </c>
      <c r="M12" s="37">
        <v>3800</v>
      </c>
      <c r="N12" s="38">
        <f t="shared" ref="N12:N17" si="22">SUM(B12:M12)</f>
        <v>46350</v>
      </c>
      <c r="O12" s="6"/>
      <c r="P12" s="39" t="s">
        <v>26</v>
      </c>
      <c r="Q12" s="40">
        <v>5500</v>
      </c>
      <c r="R12" s="40">
        <v>4500</v>
      </c>
      <c r="S12" s="40">
        <v>3500</v>
      </c>
      <c r="T12" s="40">
        <v>4000</v>
      </c>
      <c r="U12" s="40">
        <v>6000</v>
      </c>
      <c r="V12" s="40">
        <v>4000</v>
      </c>
      <c r="W12" s="40">
        <v>34000</v>
      </c>
      <c r="X12" s="40">
        <v>4500</v>
      </c>
      <c r="Y12" s="40">
        <v>4400</v>
      </c>
      <c r="Z12" s="41"/>
      <c r="AA12" s="41"/>
      <c r="AB12" s="41"/>
      <c r="AC12" s="42">
        <f t="shared" ref="AC12:AC17" si="23">SUM(Q12:AB12)</f>
        <v>70400</v>
      </c>
      <c r="AD12" s="8"/>
      <c r="AE12" s="43" t="s">
        <v>26</v>
      </c>
      <c r="AF12" s="44">
        <f t="shared" ref="AF12:AN12" si="24">Q12</f>
        <v>5500</v>
      </c>
      <c r="AG12" s="44">
        <f t="shared" si="24"/>
        <v>4500</v>
      </c>
      <c r="AH12" s="44">
        <f t="shared" si="24"/>
        <v>3500</v>
      </c>
      <c r="AI12" s="44">
        <f t="shared" si="24"/>
        <v>4000</v>
      </c>
      <c r="AJ12" s="44">
        <f t="shared" si="24"/>
        <v>6000</v>
      </c>
      <c r="AK12" s="44">
        <f t="shared" si="24"/>
        <v>4000</v>
      </c>
      <c r="AL12" s="44">
        <f t="shared" si="24"/>
        <v>34000</v>
      </c>
      <c r="AM12" s="44">
        <f t="shared" si="24"/>
        <v>4500</v>
      </c>
      <c r="AN12" s="44">
        <f t="shared" si="24"/>
        <v>4400</v>
      </c>
      <c r="AO12" s="44">
        <v>4200</v>
      </c>
      <c r="AP12" s="44">
        <v>4200</v>
      </c>
      <c r="AQ12" s="44">
        <v>4200</v>
      </c>
      <c r="AR12" s="42">
        <f t="shared" ref="AR12:AR17" si="25">SUM(AF12:AQ12)</f>
        <v>83000</v>
      </c>
      <c r="AS12" s="19"/>
      <c r="AT12" s="20">
        <f t="shared" ref="AT12:AT18" si="26">Y12/J12-1</f>
        <v>0.11392405063291133</v>
      </c>
      <c r="AU12" s="20">
        <f t="shared" ref="AU12:AU18" si="27">Y12/AN12-1</f>
        <v>0</v>
      </c>
      <c r="AV12" s="20"/>
      <c r="AW12" s="43" t="s">
        <v>26</v>
      </c>
      <c r="AX12" s="44">
        <f t="shared" ref="AX12:BI12" si="28">Q12*1.05</f>
        <v>5775</v>
      </c>
      <c r="AY12" s="44">
        <f t="shared" si="28"/>
        <v>4725</v>
      </c>
      <c r="AZ12" s="44">
        <f t="shared" si="28"/>
        <v>3675</v>
      </c>
      <c r="BA12" s="44">
        <f t="shared" si="28"/>
        <v>4200</v>
      </c>
      <c r="BB12" s="44">
        <f t="shared" si="28"/>
        <v>6300</v>
      </c>
      <c r="BC12" s="44">
        <f t="shared" si="28"/>
        <v>4200</v>
      </c>
      <c r="BD12" s="44">
        <f t="shared" si="28"/>
        <v>35700</v>
      </c>
      <c r="BE12" s="44">
        <f t="shared" si="28"/>
        <v>4725</v>
      </c>
      <c r="BF12" s="44">
        <f t="shared" si="28"/>
        <v>4620</v>
      </c>
      <c r="BG12" s="44">
        <f t="shared" si="28"/>
        <v>0</v>
      </c>
      <c r="BH12" s="44">
        <f t="shared" si="28"/>
        <v>0</v>
      </c>
      <c r="BI12" s="44">
        <f t="shared" si="28"/>
        <v>0</v>
      </c>
      <c r="BJ12" s="42">
        <f t="shared" ref="BJ12:BJ17" si="29">SUM(AX12:BI12)</f>
        <v>73920</v>
      </c>
      <c r="BK12" s="20"/>
      <c r="BL12" s="20"/>
    </row>
    <row r="13" spans="1:64" ht="15.75" customHeight="1" x14ac:dyDescent="0.3">
      <c r="A13" s="12" t="s">
        <v>27</v>
      </c>
      <c r="B13" s="13">
        <f t="shared" ref="B13:M13" si="30">SUM(B14:B16)</f>
        <v>2280</v>
      </c>
      <c r="C13" s="13">
        <f t="shared" si="30"/>
        <v>2425</v>
      </c>
      <c r="D13" s="13">
        <f t="shared" si="30"/>
        <v>1720</v>
      </c>
      <c r="E13" s="13">
        <f t="shared" si="30"/>
        <v>1770</v>
      </c>
      <c r="F13" s="13">
        <f t="shared" si="30"/>
        <v>1790</v>
      </c>
      <c r="G13" s="13">
        <f t="shared" si="30"/>
        <v>1790</v>
      </c>
      <c r="H13" s="13">
        <f t="shared" si="30"/>
        <v>1790</v>
      </c>
      <c r="I13" s="13">
        <f t="shared" si="30"/>
        <v>1815</v>
      </c>
      <c r="J13" s="13">
        <f t="shared" si="30"/>
        <v>1400</v>
      </c>
      <c r="K13" s="13">
        <f t="shared" si="30"/>
        <v>1790</v>
      </c>
      <c r="L13" s="13">
        <f t="shared" si="30"/>
        <v>1790</v>
      </c>
      <c r="M13" s="13">
        <f t="shared" si="30"/>
        <v>1815</v>
      </c>
      <c r="N13" s="14">
        <f t="shared" si="22"/>
        <v>22175</v>
      </c>
      <c r="O13" s="6"/>
      <c r="P13" s="15" t="s">
        <v>27</v>
      </c>
      <c r="Q13" s="16">
        <f t="shared" ref="Q13:AB13" si="31">SUM(Q14:Q16)</f>
        <v>3300</v>
      </c>
      <c r="R13" s="16">
        <f t="shared" si="31"/>
        <v>2900</v>
      </c>
      <c r="S13" s="16">
        <f t="shared" si="31"/>
        <v>3400</v>
      </c>
      <c r="T13" s="16">
        <f t="shared" si="31"/>
        <v>3000</v>
      </c>
      <c r="U13" s="16">
        <f t="shared" si="31"/>
        <v>2900</v>
      </c>
      <c r="V13" s="16">
        <f t="shared" si="31"/>
        <v>3100</v>
      </c>
      <c r="W13" s="16">
        <f t="shared" si="31"/>
        <v>2700</v>
      </c>
      <c r="X13" s="16">
        <f t="shared" si="31"/>
        <v>2600</v>
      </c>
      <c r="Y13" s="16">
        <f t="shared" si="31"/>
        <v>2800</v>
      </c>
      <c r="Z13" s="16">
        <f t="shared" si="31"/>
        <v>0</v>
      </c>
      <c r="AA13" s="16">
        <f t="shared" si="31"/>
        <v>0</v>
      </c>
      <c r="AB13" s="16">
        <f t="shared" si="31"/>
        <v>0</v>
      </c>
      <c r="AC13" s="14">
        <f t="shared" si="23"/>
        <v>26700</v>
      </c>
      <c r="AD13" s="8"/>
      <c r="AE13" s="17" t="s">
        <v>27</v>
      </c>
      <c r="AF13" s="18">
        <f t="shared" ref="AF13:AQ13" si="32">SUM(AF14:AF16)</f>
        <v>3465</v>
      </c>
      <c r="AG13" s="18">
        <f t="shared" si="32"/>
        <v>3045</v>
      </c>
      <c r="AH13" s="18">
        <f t="shared" si="32"/>
        <v>3570</v>
      </c>
      <c r="AI13" s="18">
        <f t="shared" si="32"/>
        <v>3150</v>
      </c>
      <c r="AJ13" s="18">
        <f t="shared" si="32"/>
        <v>3045</v>
      </c>
      <c r="AK13" s="18">
        <f t="shared" si="32"/>
        <v>3255</v>
      </c>
      <c r="AL13" s="18">
        <f t="shared" si="32"/>
        <v>2835</v>
      </c>
      <c r="AM13" s="18">
        <f t="shared" si="32"/>
        <v>2730</v>
      </c>
      <c r="AN13" s="18">
        <f t="shared" si="32"/>
        <v>2940</v>
      </c>
      <c r="AO13" s="18">
        <f t="shared" si="32"/>
        <v>1690</v>
      </c>
      <c r="AP13" s="18">
        <f t="shared" si="32"/>
        <v>1690</v>
      </c>
      <c r="AQ13" s="18">
        <f t="shared" si="32"/>
        <v>1690</v>
      </c>
      <c r="AR13" s="14">
        <f t="shared" si="25"/>
        <v>33105</v>
      </c>
      <c r="AS13" s="19"/>
      <c r="AT13" s="20">
        <f t="shared" si="26"/>
        <v>1</v>
      </c>
      <c r="AU13" s="20">
        <f t="shared" si="27"/>
        <v>-4.7619047619047672E-2</v>
      </c>
      <c r="AV13" s="20"/>
      <c r="AW13" s="17" t="s">
        <v>27</v>
      </c>
      <c r="AX13" s="18">
        <f t="shared" ref="AX13:BI13" si="33">SUM(AX14:AX16)</f>
        <v>3465</v>
      </c>
      <c r="AY13" s="18">
        <f t="shared" si="33"/>
        <v>3045</v>
      </c>
      <c r="AZ13" s="18">
        <f t="shared" si="33"/>
        <v>3570</v>
      </c>
      <c r="BA13" s="18">
        <f t="shared" si="33"/>
        <v>3150</v>
      </c>
      <c r="BB13" s="18">
        <f t="shared" si="33"/>
        <v>3045</v>
      </c>
      <c r="BC13" s="18">
        <f t="shared" si="33"/>
        <v>3255</v>
      </c>
      <c r="BD13" s="18">
        <f t="shared" si="33"/>
        <v>2835</v>
      </c>
      <c r="BE13" s="18">
        <f t="shared" si="33"/>
        <v>2730</v>
      </c>
      <c r="BF13" s="18">
        <f t="shared" si="33"/>
        <v>2940</v>
      </c>
      <c r="BG13" s="18">
        <f t="shared" si="33"/>
        <v>0</v>
      </c>
      <c r="BH13" s="18">
        <f t="shared" si="33"/>
        <v>0</v>
      </c>
      <c r="BI13" s="18">
        <f t="shared" si="33"/>
        <v>0</v>
      </c>
      <c r="BJ13" s="14">
        <f t="shared" si="29"/>
        <v>28035</v>
      </c>
      <c r="BK13" s="20"/>
      <c r="BL13" s="20"/>
    </row>
    <row r="14" spans="1:64" ht="15.75" customHeight="1" x14ac:dyDescent="0.3">
      <c r="A14" s="27" t="s">
        <v>28</v>
      </c>
      <c r="B14" s="28">
        <v>180</v>
      </c>
      <c r="C14" s="28">
        <v>225</v>
      </c>
      <c r="D14" s="28">
        <v>120</v>
      </c>
      <c r="E14" s="28">
        <v>170</v>
      </c>
      <c r="F14" s="28">
        <v>190</v>
      </c>
      <c r="G14" s="28">
        <v>190</v>
      </c>
      <c r="H14" s="28">
        <v>190</v>
      </c>
      <c r="I14" s="28">
        <v>115</v>
      </c>
      <c r="J14" s="28">
        <v>150</v>
      </c>
      <c r="K14" s="28">
        <v>190</v>
      </c>
      <c r="L14" s="28">
        <v>190</v>
      </c>
      <c r="M14" s="28">
        <v>115</v>
      </c>
      <c r="N14" s="14">
        <f t="shared" si="22"/>
        <v>2025</v>
      </c>
      <c r="O14" s="6"/>
      <c r="P14" s="29" t="s">
        <v>28</v>
      </c>
      <c r="Q14" s="28">
        <v>1000</v>
      </c>
      <c r="R14" s="28">
        <v>900</v>
      </c>
      <c r="S14" s="28">
        <v>800</v>
      </c>
      <c r="T14" s="28">
        <v>700</v>
      </c>
      <c r="U14" s="28">
        <v>500</v>
      </c>
      <c r="V14" s="28">
        <v>700</v>
      </c>
      <c r="W14" s="28">
        <v>400</v>
      </c>
      <c r="X14" s="28">
        <v>300</v>
      </c>
      <c r="Y14" s="28">
        <v>600</v>
      </c>
      <c r="Z14" s="30"/>
      <c r="AA14" s="30"/>
      <c r="AB14" s="30"/>
      <c r="AC14" s="14">
        <f t="shared" si="23"/>
        <v>5900</v>
      </c>
      <c r="AD14" s="8"/>
      <c r="AE14" s="29" t="s">
        <v>28</v>
      </c>
      <c r="AF14" s="28">
        <f t="shared" ref="AF14:AN14" si="34">Q14*1.05</f>
        <v>1050</v>
      </c>
      <c r="AG14" s="28">
        <f t="shared" si="34"/>
        <v>945</v>
      </c>
      <c r="AH14" s="28">
        <f t="shared" si="34"/>
        <v>840</v>
      </c>
      <c r="AI14" s="28">
        <f t="shared" si="34"/>
        <v>735</v>
      </c>
      <c r="AJ14" s="28">
        <f t="shared" si="34"/>
        <v>525</v>
      </c>
      <c r="AK14" s="28">
        <f t="shared" si="34"/>
        <v>735</v>
      </c>
      <c r="AL14" s="28">
        <f t="shared" si="34"/>
        <v>420</v>
      </c>
      <c r="AM14" s="28">
        <f t="shared" si="34"/>
        <v>315</v>
      </c>
      <c r="AN14" s="28">
        <f t="shared" si="34"/>
        <v>630</v>
      </c>
      <c r="AO14" s="28">
        <v>190</v>
      </c>
      <c r="AP14" s="28">
        <v>190</v>
      </c>
      <c r="AQ14" s="28">
        <v>190</v>
      </c>
      <c r="AR14" s="14">
        <f t="shared" si="25"/>
        <v>6765</v>
      </c>
      <c r="AS14" s="19"/>
      <c r="AT14" s="20">
        <f t="shared" si="26"/>
        <v>3</v>
      </c>
      <c r="AU14" s="20">
        <f t="shared" si="27"/>
        <v>-4.7619047619047672E-2</v>
      </c>
      <c r="AV14" s="20"/>
      <c r="AW14" s="29" t="s">
        <v>28</v>
      </c>
      <c r="AX14" s="28">
        <f t="shared" ref="AX14:BI14" si="35">Q14*1.05</f>
        <v>1050</v>
      </c>
      <c r="AY14" s="28">
        <f t="shared" si="35"/>
        <v>945</v>
      </c>
      <c r="AZ14" s="28">
        <f t="shared" si="35"/>
        <v>840</v>
      </c>
      <c r="BA14" s="28">
        <f t="shared" si="35"/>
        <v>735</v>
      </c>
      <c r="BB14" s="28">
        <f t="shared" si="35"/>
        <v>525</v>
      </c>
      <c r="BC14" s="28">
        <f t="shared" si="35"/>
        <v>735</v>
      </c>
      <c r="BD14" s="28">
        <f t="shared" si="35"/>
        <v>420</v>
      </c>
      <c r="BE14" s="28">
        <f t="shared" si="35"/>
        <v>315</v>
      </c>
      <c r="BF14" s="28">
        <f t="shared" si="35"/>
        <v>630</v>
      </c>
      <c r="BG14" s="28">
        <f t="shared" si="35"/>
        <v>0</v>
      </c>
      <c r="BH14" s="28">
        <f t="shared" si="35"/>
        <v>0</v>
      </c>
      <c r="BI14" s="28">
        <f t="shared" si="35"/>
        <v>0</v>
      </c>
      <c r="BJ14" s="14">
        <f t="shared" si="29"/>
        <v>6195</v>
      </c>
      <c r="BK14" s="20"/>
      <c r="BL14" s="20"/>
    </row>
    <row r="15" spans="1:64" ht="15.75" customHeight="1" x14ac:dyDescent="0.3">
      <c r="A15" s="27" t="s">
        <v>29</v>
      </c>
      <c r="B15" s="28">
        <v>700</v>
      </c>
      <c r="C15" s="28">
        <v>700</v>
      </c>
      <c r="D15" s="28">
        <v>800</v>
      </c>
      <c r="E15" s="28">
        <v>800</v>
      </c>
      <c r="F15" s="28">
        <v>700</v>
      </c>
      <c r="G15" s="28">
        <v>700</v>
      </c>
      <c r="H15" s="28">
        <v>800</v>
      </c>
      <c r="I15" s="28">
        <v>800</v>
      </c>
      <c r="J15" s="28">
        <v>700</v>
      </c>
      <c r="K15" s="28">
        <v>700</v>
      </c>
      <c r="L15" s="28">
        <v>800</v>
      </c>
      <c r="M15" s="28">
        <v>800</v>
      </c>
      <c r="N15" s="14">
        <f t="shared" si="22"/>
        <v>9000</v>
      </c>
      <c r="O15" s="6"/>
      <c r="P15" s="29" t="s">
        <v>29</v>
      </c>
      <c r="Q15" s="28">
        <v>1200</v>
      </c>
      <c r="R15" s="28">
        <v>1000</v>
      </c>
      <c r="S15" s="28">
        <v>1200</v>
      </c>
      <c r="T15" s="28">
        <v>1200</v>
      </c>
      <c r="U15" s="28">
        <v>1300</v>
      </c>
      <c r="V15" s="28">
        <v>1400</v>
      </c>
      <c r="W15" s="28">
        <v>1100</v>
      </c>
      <c r="X15" s="28">
        <v>1100</v>
      </c>
      <c r="Y15" s="28">
        <v>1000</v>
      </c>
      <c r="Z15" s="30"/>
      <c r="AA15" s="30"/>
      <c r="AB15" s="30"/>
      <c r="AC15" s="14">
        <f t="shared" si="23"/>
        <v>10500</v>
      </c>
      <c r="AD15" s="8"/>
      <c r="AE15" s="29" t="s">
        <v>29</v>
      </c>
      <c r="AF15" s="28">
        <f t="shared" ref="AF15:AN15" si="36">Q15*1.05</f>
        <v>1260</v>
      </c>
      <c r="AG15" s="28">
        <f t="shared" si="36"/>
        <v>1050</v>
      </c>
      <c r="AH15" s="28">
        <f t="shared" si="36"/>
        <v>1260</v>
      </c>
      <c r="AI15" s="28">
        <f t="shared" si="36"/>
        <v>1260</v>
      </c>
      <c r="AJ15" s="28">
        <f t="shared" si="36"/>
        <v>1365</v>
      </c>
      <c r="AK15" s="28">
        <f t="shared" si="36"/>
        <v>1470</v>
      </c>
      <c r="AL15" s="28">
        <f t="shared" si="36"/>
        <v>1155</v>
      </c>
      <c r="AM15" s="28">
        <f t="shared" si="36"/>
        <v>1155</v>
      </c>
      <c r="AN15" s="28">
        <f t="shared" si="36"/>
        <v>1050</v>
      </c>
      <c r="AO15" s="28">
        <v>800</v>
      </c>
      <c r="AP15" s="28">
        <v>800</v>
      </c>
      <c r="AQ15" s="28">
        <v>800</v>
      </c>
      <c r="AR15" s="14">
        <f t="shared" si="25"/>
        <v>13425</v>
      </c>
      <c r="AS15" s="19"/>
      <c r="AT15" s="20">
        <f t="shared" si="26"/>
        <v>0.4285714285714286</v>
      </c>
      <c r="AU15" s="20">
        <f t="shared" si="27"/>
        <v>-4.7619047619047672E-2</v>
      </c>
      <c r="AV15" s="20"/>
      <c r="AW15" s="29" t="s">
        <v>29</v>
      </c>
      <c r="AX15" s="28">
        <f t="shared" ref="AX15:BI15" si="37">Q15*1.05</f>
        <v>1260</v>
      </c>
      <c r="AY15" s="28">
        <f t="shared" si="37"/>
        <v>1050</v>
      </c>
      <c r="AZ15" s="28">
        <f t="shared" si="37"/>
        <v>1260</v>
      </c>
      <c r="BA15" s="28">
        <f t="shared" si="37"/>
        <v>1260</v>
      </c>
      <c r="BB15" s="28">
        <f t="shared" si="37"/>
        <v>1365</v>
      </c>
      <c r="BC15" s="28">
        <f t="shared" si="37"/>
        <v>1470</v>
      </c>
      <c r="BD15" s="28">
        <f t="shared" si="37"/>
        <v>1155</v>
      </c>
      <c r="BE15" s="28">
        <f t="shared" si="37"/>
        <v>1155</v>
      </c>
      <c r="BF15" s="28">
        <f t="shared" si="37"/>
        <v>1050</v>
      </c>
      <c r="BG15" s="28">
        <f t="shared" si="37"/>
        <v>0</v>
      </c>
      <c r="BH15" s="28">
        <f t="shared" si="37"/>
        <v>0</v>
      </c>
      <c r="BI15" s="28">
        <f t="shared" si="37"/>
        <v>0</v>
      </c>
      <c r="BJ15" s="14">
        <f t="shared" si="29"/>
        <v>11025</v>
      </c>
      <c r="BK15" s="20"/>
      <c r="BL15" s="20"/>
    </row>
    <row r="16" spans="1:64" ht="15.75" customHeight="1" x14ac:dyDescent="0.3">
      <c r="A16" s="27" t="s">
        <v>30</v>
      </c>
      <c r="B16" s="28">
        <v>1400</v>
      </c>
      <c r="C16" s="28">
        <v>1500</v>
      </c>
      <c r="D16" s="28">
        <v>800</v>
      </c>
      <c r="E16" s="28">
        <v>800</v>
      </c>
      <c r="F16" s="28">
        <v>900</v>
      </c>
      <c r="G16" s="28">
        <v>900</v>
      </c>
      <c r="H16" s="28">
        <v>800</v>
      </c>
      <c r="I16" s="28">
        <v>900</v>
      </c>
      <c r="J16" s="28">
        <v>550</v>
      </c>
      <c r="K16" s="28">
        <v>900</v>
      </c>
      <c r="L16" s="28">
        <v>800</v>
      </c>
      <c r="M16" s="28">
        <v>900</v>
      </c>
      <c r="N16" s="14">
        <f t="shared" si="22"/>
        <v>11150</v>
      </c>
      <c r="O16" s="6"/>
      <c r="P16" s="29" t="s">
        <v>30</v>
      </c>
      <c r="Q16" s="28">
        <v>1100</v>
      </c>
      <c r="R16" s="28">
        <v>1000</v>
      </c>
      <c r="S16" s="28">
        <v>1400</v>
      </c>
      <c r="T16" s="28">
        <v>1100</v>
      </c>
      <c r="U16" s="28">
        <v>1100</v>
      </c>
      <c r="V16" s="28">
        <v>1000</v>
      </c>
      <c r="W16" s="28">
        <v>1200</v>
      </c>
      <c r="X16" s="28">
        <v>1200</v>
      </c>
      <c r="Y16" s="28">
        <v>1200</v>
      </c>
      <c r="Z16" s="30"/>
      <c r="AA16" s="30"/>
      <c r="AB16" s="30"/>
      <c r="AC16" s="14">
        <f t="shared" si="23"/>
        <v>10300</v>
      </c>
      <c r="AD16" s="8"/>
      <c r="AE16" s="29" t="s">
        <v>30</v>
      </c>
      <c r="AF16" s="28">
        <f t="shared" ref="AF16:AN16" si="38">Q16*1.05</f>
        <v>1155</v>
      </c>
      <c r="AG16" s="28">
        <f t="shared" si="38"/>
        <v>1050</v>
      </c>
      <c r="AH16" s="28">
        <f t="shared" si="38"/>
        <v>1470</v>
      </c>
      <c r="AI16" s="28">
        <f t="shared" si="38"/>
        <v>1155</v>
      </c>
      <c r="AJ16" s="28">
        <f t="shared" si="38"/>
        <v>1155</v>
      </c>
      <c r="AK16" s="28">
        <f t="shared" si="38"/>
        <v>1050</v>
      </c>
      <c r="AL16" s="28">
        <f t="shared" si="38"/>
        <v>1260</v>
      </c>
      <c r="AM16" s="28">
        <f t="shared" si="38"/>
        <v>1260</v>
      </c>
      <c r="AN16" s="28">
        <f t="shared" si="38"/>
        <v>1260</v>
      </c>
      <c r="AO16" s="28">
        <v>700</v>
      </c>
      <c r="AP16" s="28">
        <v>700</v>
      </c>
      <c r="AQ16" s="28">
        <v>700</v>
      </c>
      <c r="AR16" s="14">
        <f t="shared" si="25"/>
        <v>12915</v>
      </c>
      <c r="AS16" s="19"/>
      <c r="AT16" s="20">
        <f t="shared" si="26"/>
        <v>1.1818181818181817</v>
      </c>
      <c r="AU16" s="20">
        <f t="shared" si="27"/>
        <v>-4.7619047619047672E-2</v>
      </c>
      <c r="AV16" s="20"/>
      <c r="AW16" s="29" t="s">
        <v>30</v>
      </c>
      <c r="AX16" s="28">
        <f t="shared" ref="AX16:BI16" si="39">Q16*1.05</f>
        <v>1155</v>
      </c>
      <c r="AY16" s="28">
        <f t="shared" si="39"/>
        <v>1050</v>
      </c>
      <c r="AZ16" s="28">
        <f t="shared" si="39"/>
        <v>1470</v>
      </c>
      <c r="BA16" s="28">
        <f t="shared" si="39"/>
        <v>1155</v>
      </c>
      <c r="BB16" s="28">
        <f t="shared" si="39"/>
        <v>1155</v>
      </c>
      <c r="BC16" s="28">
        <f t="shared" si="39"/>
        <v>1050</v>
      </c>
      <c r="BD16" s="28">
        <f t="shared" si="39"/>
        <v>1260</v>
      </c>
      <c r="BE16" s="28">
        <f t="shared" si="39"/>
        <v>1260</v>
      </c>
      <c r="BF16" s="28">
        <f t="shared" si="39"/>
        <v>1260</v>
      </c>
      <c r="BG16" s="28">
        <f t="shared" si="39"/>
        <v>0</v>
      </c>
      <c r="BH16" s="28">
        <f t="shared" si="39"/>
        <v>0</v>
      </c>
      <c r="BI16" s="28">
        <f t="shared" si="39"/>
        <v>0</v>
      </c>
      <c r="BJ16" s="14">
        <f t="shared" si="29"/>
        <v>10815</v>
      </c>
      <c r="BK16" s="20"/>
      <c r="BL16" s="20"/>
    </row>
    <row r="17" spans="1:64" ht="15.75" customHeight="1" x14ac:dyDescent="0.3">
      <c r="A17" s="12" t="s">
        <v>31</v>
      </c>
      <c r="B17" s="45">
        <f t="shared" ref="B17:M17" si="40">B10-B12-B13</f>
        <v>170</v>
      </c>
      <c r="C17" s="45">
        <f t="shared" si="40"/>
        <v>-525</v>
      </c>
      <c r="D17" s="45">
        <f t="shared" si="40"/>
        <v>-194</v>
      </c>
      <c r="E17" s="45">
        <f t="shared" si="40"/>
        <v>130</v>
      </c>
      <c r="F17" s="45">
        <f t="shared" si="40"/>
        <v>2310</v>
      </c>
      <c r="G17" s="45">
        <f t="shared" si="40"/>
        <v>1000</v>
      </c>
      <c r="H17" s="45">
        <f t="shared" si="40"/>
        <v>-1170</v>
      </c>
      <c r="I17" s="45">
        <f t="shared" si="40"/>
        <v>-115</v>
      </c>
      <c r="J17" s="45">
        <f t="shared" si="40"/>
        <v>50</v>
      </c>
      <c r="K17" s="45">
        <f t="shared" si="40"/>
        <v>2030</v>
      </c>
      <c r="L17" s="45">
        <f t="shared" si="40"/>
        <v>960</v>
      </c>
      <c r="M17" s="45">
        <f t="shared" si="40"/>
        <v>-1015</v>
      </c>
      <c r="N17" s="32">
        <f t="shared" si="22"/>
        <v>3631</v>
      </c>
      <c r="O17" s="6"/>
      <c r="P17" s="33" t="s">
        <v>31</v>
      </c>
      <c r="Q17" s="32">
        <f t="shared" ref="Q17:AB17" si="41">Q10-Q12-Q13</f>
        <v>25272</v>
      </c>
      <c r="R17" s="32">
        <f t="shared" si="41"/>
        <v>29905</v>
      </c>
      <c r="S17" s="32">
        <f t="shared" si="41"/>
        <v>34335</v>
      </c>
      <c r="T17" s="32">
        <f t="shared" si="41"/>
        <v>26479</v>
      </c>
      <c r="U17" s="32">
        <f t="shared" si="41"/>
        <v>30532</v>
      </c>
      <c r="V17" s="32">
        <f t="shared" si="41"/>
        <v>29570</v>
      </c>
      <c r="W17" s="32">
        <f t="shared" si="41"/>
        <v>6416</v>
      </c>
      <c r="X17" s="32">
        <f t="shared" si="41"/>
        <v>36697</v>
      </c>
      <c r="Y17" s="32">
        <f t="shared" si="41"/>
        <v>29302</v>
      </c>
      <c r="Z17" s="32">
        <f t="shared" si="41"/>
        <v>42432</v>
      </c>
      <c r="AA17" s="32">
        <f t="shared" si="41"/>
        <v>45421</v>
      </c>
      <c r="AB17" s="32">
        <f t="shared" si="41"/>
        <v>38942</v>
      </c>
      <c r="AC17" s="32">
        <f t="shared" si="23"/>
        <v>375303</v>
      </c>
      <c r="AD17" s="8"/>
      <c r="AE17" s="33" t="s">
        <v>31</v>
      </c>
      <c r="AF17" s="32">
        <f t="shared" ref="AF17:AQ17" si="42">AF10-AF12-AF13</f>
        <v>28261.880000000005</v>
      </c>
      <c r="AG17" s="32">
        <f t="shared" si="42"/>
        <v>33520.500000000007</v>
      </c>
      <c r="AH17" s="32">
        <f t="shared" si="42"/>
        <v>38323.500000000007</v>
      </c>
      <c r="AI17" s="32">
        <f t="shared" si="42"/>
        <v>29736.9</v>
      </c>
      <c r="AJ17" s="32">
        <f t="shared" si="42"/>
        <v>34395.199999999997</v>
      </c>
      <c r="AK17" s="32">
        <f t="shared" si="42"/>
        <v>33122.000000000007</v>
      </c>
      <c r="AL17" s="32">
        <f t="shared" si="42"/>
        <v>10637.600000000006</v>
      </c>
      <c r="AM17" s="32">
        <f t="shared" si="42"/>
        <v>41006.700000000004</v>
      </c>
      <c r="AN17" s="32">
        <f t="shared" si="42"/>
        <v>32887.200000000004</v>
      </c>
      <c r="AO17" s="32">
        <f t="shared" si="42"/>
        <v>10</v>
      </c>
      <c r="AP17" s="32">
        <f t="shared" si="42"/>
        <v>-40</v>
      </c>
      <c r="AQ17" s="32">
        <f t="shared" si="42"/>
        <v>-90</v>
      </c>
      <c r="AR17" s="32">
        <f t="shared" si="25"/>
        <v>281771.48000000004</v>
      </c>
      <c r="AS17" s="19"/>
      <c r="AT17" s="20">
        <f t="shared" si="26"/>
        <v>585.04</v>
      </c>
      <c r="AU17" s="20">
        <f t="shared" si="27"/>
        <v>-0.10901505752998142</v>
      </c>
      <c r="AV17" s="20"/>
      <c r="AW17" s="33" t="s">
        <v>31</v>
      </c>
      <c r="AX17" s="32">
        <f t="shared" ref="AX17:BI17" si="43">AX10-AX12-AX13</f>
        <v>31721.4</v>
      </c>
      <c r="AY17" s="32">
        <f t="shared" si="43"/>
        <v>37086</v>
      </c>
      <c r="AZ17" s="32">
        <f t="shared" si="43"/>
        <v>42342</v>
      </c>
      <c r="BA17" s="32">
        <f t="shared" si="43"/>
        <v>33004.799999999996</v>
      </c>
      <c r="BB17" s="32">
        <f t="shared" si="43"/>
        <v>38168.399999999994</v>
      </c>
      <c r="BC17" s="32">
        <f t="shared" si="43"/>
        <v>36669</v>
      </c>
      <c r="BD17" s="32">
        <f t="shared" si="43"/>
        <v>13339.199999999997</v>
      </c>
      <c r="BE17" s="32">
        <f t="shared" si="43"/>
        <v>45281.399999999994</v>
      </c>
      <c r="BF17" s="32">
        <f t="shared" si="43"/>
        <v>36467.399999999994</v>
      </c>
      <c r="BG17" s="32">
        <f t="shared" si="43"/>
        <v>50918.399999999994</v>
      </c>
      <c r="BH17" s="32">
        <f t="shared" si="43"/>
        <v>54505.2</v>
      </c>
      <c r="BI17" s="32">
        <f t="shared" si="43"/>
        <v>46730.399999999994</v>
      </c>
      <c r="BJ17" s="32">
        <f t="shared" si="29"/>
        <v>466233.59999999998</v>
      </c>
      <c r="BK17" s="20"/>
      <c r="BL17" s="20"/>
    </row>
    <row r="18" spans="1:64" ht="15.75" customHeight="1" x14ac:dyDescent="0.25">
      <c r="A18" s="34"/>
      <c r="B18" s="46">
        <f t="shared" ref="B18:M18" si="44">B17/B4</f>
        <v>2.5373134328358207E-2</v>
      </c>
      <c r="C18" s="46">
        <f t="shared" si="44"/>
        <v>-8.4677419354838704E-2</v>
      </c>
      <c r="D18" s="46">
        <f t="shared" si="44"/>
        <v>-3.1668299053215804E-2</v>
      </c>
      <c r="E18" s="46">
        <f t="shared" si="44"/>
        <v>2.0967741935483872E-2</v>
      </c>
      <c r="F18" s="46">
        <f t="shared" si="44"/>
        <v>0.26551724137931032</v>
      </c>
      <c r="G18" s="46">
        <f t="shared" si="44"/>
        <v>0.13071895424836602</v>
      </c>
      <c r="H18" s="46">
        <f t="shared" si="44"/>
        <v>-0.21666666666666667</v>
      </c>
      <c r="I18" s="46">
        <f t="shared" si="44"/>
        <v>-1.7692307692307691E-2</v>
      </c>
      <c r="J18" s="46">
        <f t="shared" si="44"/>
        <v>8.0645161290322578E-3</v>
      </c>
      <c r="K18" s="46">
        <f t="shared" si="44"/>
        <v>0.23333333333333334</v>
      </c>
      <c r="L18" s="46">
        <f t="shared" si="44"/>
        <v>0.12549019607843137</v>
      </c>
      <c r="M18" s="46">
        <f t="shared" si="44"/>
        <v>-0.18796296296296297</v>
      </c>
      <c r="N18" s="35"/>
      <c r="O18" s="1"/>
      <c r="P18" s="34"/>
      <c r="Q18" s="46">
        <f t="shared" ref="Q18:Y18" si="45">Q17/Q4</f>
        <v>0.73099618188129123</v>
      </c>
      <c r="R18" s="46">
        <f t="shared" si="45"/>
        <v>0.78894604933386092</v>
      </c>
      <c r="S18" s="46">
        <f t="shared" si="45"/>
        <v>0.8187671396208418</v>
      </c>
      <c r="T18" s="46">
        <f t="shared" si="45"/>
        <v>0.76354566163960902</v>
      </c>
      <c r="U18" s="46">
        <f t="shared" si="45"/>
        <v>0.74958263772954925</v>
      </c>
      <c r="V18" s="46">
        <f t="shared" si="45"/>
        <v>0.78916466506538563</v>
      </c>
      <c r="W18" s="46">
        <f t="shared" si="45"/>
        <v>0.14576517629952745</v>
      </c>
      <c r="X18" s="46">
        <f t="shared" si="45"/>
        <v>0.81554325843945152</v>
      </c>
      <c r="Y18" s="46">
        <f t="shared" si="45"/>
        <v>0.77106468080627333</v>
      </c>
      <c r="Z18" s="35"/>
      <c r="AA18" s="35"/>
      <c r="AB18" s="35"/>
      <c r="AC18" s="35"/>
      <c r="AD18" s="2"/>
      <c r="AE18" s="34"/>
      <c r="AF18" s="46">
        <f t="shared" ref="AF18:AQ18" si="46">AF17/AF4</f>
        <v>0.74862179049096367</v>
      </c>
      <c r="AG18" s="46">
        <f t="shared" si="46"/>
        <v>0.80393567651185383</v>
      </c>
      <c r="AH18" s="46">
        <f t="shared" si="46"/>
        <v>0.83079874697854905</v>
      </c>
      <c r="AI18" s="46">
        <f t="shared" si="46"/>
        <v>0.77953647609635379</v>
      </c>
      <c r="AJ18" s="46">
        <f t="shared" si="46"/>
        <v>0.76766089650308444</v>
      </c>
      <c r="AK18" s="46">
        <f t="shared" si="46"/>
        <v>0.80360045612247377</v>
      </c>
      <c r="AL18" s="46">
        <f t="shared" si="46"/>
        <v>0.21970523115561294</v>
      </c>
      <c r="AM18" s="46">
        <f t="shared" si="46"/>
        <v>0.82847341337907376</v>
      </c>
      <c r="AN18" s="46">
        <f t="shared" si="46"/>
        <v>0.78673371257972069</v>
      </c>
      <c r="AO18" s="46">
        <f t="shared" si="46"/>
        <v>1.4925373134328358E-3</v>
      </c>
      <c r="AP18" s="46">
        <f t="shared" si="46"/>
        <v>-5.9701492537313433E-3</v>
      </c>
      <c r="AQ18" s="46">
        <f t="shared" si="46"/>
        <v>-1.3432835820895522E-2</v>
      </c>
      <c r="AR18" s="35"/>
      <c r="AS18" s="19"/>
      <c r="AT18" s="20">
        <f t="shared" si="26"/>
        <v>94.612020419977895</v>
      </c>
      <c r="AU18" s="20">
        <f t="shared" si="27"/>
        <v>-1.9916563282979416E-2</v>
      </c>
      <c r="AV18" s="20"/>
      <c r="AW18" s="34"/>
      <c r="AX18" s="46">
        <f t="shared" ref="AX18:BI18" si="47">AX17/AX4</f>
        <v>0.76462165914612978</v>
      </c>
      <c r="AY18" s="46">
        <f t="shared" si="47"/>
        <v>0.81532779316712833</v>
      </c>
      <c r="AZ18" s="46">
        <f t="shared" si="47"/>
        <v>0.84142124716823652</v>
      </c>
      <c r="BA18" s="46">
        <f t="shared" si="47"/>
        <v>0.79310245393465784</v>
      </c>
      <c r="BB18" s="46">
        <f t="shared" si="47"/>
        <v>0.78088480801335558</v>
      </c>
      <c r="BC18" s="46">
        <f t="shared" si="47"/>
        <v>0.81551908193221245</v>
      </c>
      <c r="BD18" s="46">
        <f t="shared" si="47"/>
        <v>0.25254452926208648</v>
      </c>
      <c r="BE18" s="46">
        <f t="shared" si="47"/>
        <v>0.83860035113452003</v>
      </c>
      <c r="BF18" s="46">
        <f t="shared" si="47"/>
        <v>0.79968159570548913</v>
      </c>
      <c r="BG18" s="46">
        <f t="shared" si="47"/>
        <v>1</v>
      </c>
      <c r="BH18" s="46">
        <f t="shared" si="47"/>
        <v>1</v>
      </c>
      <c r="BI18" s="46">
        <f t="shared" si="47"/>
        <v>1</v>
      </c>
      <c r="BJ18" s="35"/>
      <c r="BK18" s="20"/>
      <c r="BL18" s="20"/>
    </row>
    <row r="19" spans="1:64" ht="15.75" customHeight="1" x14ac:dyDescent="0.25">
      <c r="A19" s="34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1"/>
      <c r="P19" s="34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2"/>
      <c r="AE19" s="34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19"/>
      <c r="AT19" s="20"/>
      <c r="AU19" s="20"/>
      <c r="AV19" s="20"/>
      <c r="AW19" s="34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20"/>
      <c r="BL19" s="20"/>
    </row>
    <row r="20" spans="1:64" ht="15.75" customHeight="1" x14ac:dyDescent="0.3">
      <c r="A20" s="12" t="s">
        <v>32</v>
      </c>
      <c r="B20" s="13">
        <v>50</v>
      </c>
      <c r="C20" s="13">
        <v>50</v>
      </c>
      <c r="D20" s="13">
        <v>60</v>
      </c>
      <c r="E20" s="13">
        <v>50</v>
      </c>
      <c r="F20" s="13">
        <v>60</v>
      </c>
      <c r="G20" s="13">
        <v>60</v>
      </c>
      <c r="H20" s="13">
        <v>50</v>
      </c>
      <c r="I20" s="13">
        <v>45</v>
      </c>
      <c r="J20" s="13">
        <v>50</v>
      </c>
      <c r="K20" s="13">
        <v>60</v>
      </c>
      <c r="L20" s="13">
        <v>60</v>
      </c>
      <c r="M20" s="13">
        <v>60</v>
      </c>
      <c r="N20" s="14">
        <f t="shared" ref="N20:N21" si="48">SUM(B20:M20)</f>
        <v>655</v>
      </c>
      <c r="O20" s="6"/>
      <c r="P20" s="15" t="s">
        <v>32</v>
      </c>
      <c r="Q20" s="16">
        <v>50</v>
      </c>
      <c r="R20" s="16">
        <v>50</v>
      </c>
      <c r="S20" s="16">
        <v>60</v>
      </c>
      <c r="T20" s="16">
        <v>50</v>
      </c>
      <c r="U20" s="16">
        <v>60</v>
      </c>
      <c r="V20" s="16">
        <v>60</v>
      </c>
      <c r="W20" s="16">
        <v>50</v>
      </c>
      <c r="X20" s="16">
        <v>45</v>
      </c>
      <c r="Y20" s="16">
        <v>50</v>
      </c>
      <c r="Z20" s="26"/>
      <c r="AA20" s="26"/>
      <c r="AB20" s="26"/>
      <c r="AC20" s="14">
        <f t="shared" ref="AC20:AC21" si="49">SUM(Q20:AB20)</f>
        <v>475</v>
      </c>
      <c r="AD20" s="8"/>
      <c r="AE20" s="17" t="s">
        <v>32</v>
      </c>
      <c r="AF20" s="18">
        <f t="shared" ref="AF20:AN20" si="50">Q20</f>
        <v>50</v>
      </c>
      <c r="AG20" s="18">
        <f t="shared" si="50"/>
        <v>50</v>
      </c>
      <c r="AH20" s="18">
        <f t="shared" si="50"/>
        <v>60</v>
      </c>
      <c r="AI20" s="18">
        <f t="shared" si="50"/>
        <v>50</v>
      </c>
      <c r="AJ20" s="18">
        <f t="shared" si="50"/>
        <v>60</v>
      </c>
      <c r="AK20" s="18">
        <f t="shared" si="50"/>
        <v>60</v>
      </c>
      <c r="AL20" s="18">
        <f t="shared" si="50"/>
        <v>50</v>
      </c>
      <c r="AM20" s="18">
        <f t="shared" si="50"/>
        <v>45</v>
      </c>
      <c r="AN20" s="18">
        <f t="shared" si="50"/>
        <v>50</v>
      </c>
      <c r="AO20" s="18">
        <v>50</v>
      </c>
      <c r="AP20" s="18">
        <v>50</v>
      </c>
      <c r="AQ20" s="18">
        <v>50</v>
      </c>
      <c r="AR20" s="14">
        <f t="shared" ref="AR20:AR21" si="51">SUM(AF20:AQ20)</f>
        <v>625</v>
      </c>
      <c r="AS20" s="19"/>
      <c r="AT20" s="20">
        <f t="shared" ref="AT20:AT21" si="52">Y20/J20-1</f>
        <v>0</v>
      </c>
      <c r="AU20" s="20">
        <f t="shared" ref="AU20:AU21" si="53">Y20/AN20-1</f>
        <v>0</v>
      </c>
      <c r="AV20" s="20"/>
      <c r="AW20" s="17" t="s">
        <v>32</v>
      </c>
      <c r="AX20" s="18">
        <f t="shared" ref="AX20:BF20" si="54">AI20</f>
        <v>50</v>
      </c>
      <c r="AY20" s="18">
        <f t="shared" si="54"/>
        <v>60</v>
      </c>
      <c r="AZ20" s="18">
        <f t="shared" si="54"/>
        <v>60</v>
      </c>
      <c r="BA20" s="18">
        <f t="shared" si="54"/>
        <v>50</v>
      </c>
      <c r="BB20" s="18">
        <f t="shared" si="54"/>
        <v>45</v>
      </c>
      <c r="BC20" s="18">
        <f t="shared" si="54"/>
        <v>50</v>
      </c>
      <c r="BD20" s="18">
        <f t="shared" si="54"/>
        <v>50</v>
      </c>
      <c r="BE20" s="18">
        <f t="shared" si="54"/>
        <v>50</v>
      </c>
      <c r="BF20" s="18">
        <f t="shared" si="54"/>
        <v>50</v>
      </c>
      <c r="BG20" s="18">
        <v>50</v>
      </c>
      <c r="BH20" s="18">
        <v>50</v>
      </c>
      <c r="BI20" s="18">
        <v>50</v>
      </c>
      <c r="BJ20" s="14">
        <f t="shared" ref="BJ20:BJ21" si="55">SUM(AX20:BI20)</f>
        <v>615</v>
      </c>
      <c r="BK20" s="20"/>
      <c r="BL20" s="20"/>
    </row>
    <row r="21" spans="1:64" ht="15.75" customHeight="1" x14ac:dyDescent="0.3">
      <c r="A21" s="31" t="s">
        <v>33</v>
      </c>
      <c r="B21" s="32">
        <f t="shared" ref="B21:M21" si="56">B17-B20</f>
        <v>120</v>
      </c>
      <c r="C21" s="32">
        <f t="shared" si="56"/>
        <v>-575</v>
      </c>
      <c r="D21" s="32">
        <f t="shared" si="56"/>
        <v>-254</v>
      </c>
      <c r="E21" s="32">
        <f t="shared" si="56"/>
        <v>80</v>
      </c>
      <c r="F21" s="32">
        <f t="shared" si="56"/>
        <v>2250</v>
      </c>
      <c r="G21" s="32">
        <f t="shared" si="56"/>
        <v>940</v>
      </c>
      <c r="H21" s="32">
        <f t="shared" si="56"/>
        <v>-1220</v>
      </c>
      <c r="I21" s="32">
        <f t="shared" si="56"/>
        <v>-160</v>
      </c>
      <c r="J21" s="32">
        <f t="shared" si="56"/>
        <v>0</v>
      </c>
      <c r="K21" s="32">
        <f t="shared" si="56"/>
        <v>1970</v>
      </c>
      <c r="L21" s="32">
        <f t="shared" si="56"/>
        <v>900</v>
      </c>
      <c r="M21" s="32">
        <f t="shared" si="56"/>
        <v>-1075</v>
      </c>
      <c r="N21" s="32">
        <f t="shared" si="48"/>
        <v>2976</v>
      </c>
      <c r="O21" s="6"/>
      <c r="P21" s="33" t="s">
        <v>33</v>
      </c>
      <c r="Q21" s="32">
        <f t="shared" ref="Q21:AB21" si="57">Q17-Q20</f>
        <v>25222</v>
      </c>
      <c r="R21" s="32">
        <f t="shared" si="57"/>
        <v>29855</v>
      </c>
      <c r="S21" s="32">
        <f t="shared" si="57"/>
        <v>34275</v>
      </c>
      <c r="T21" s="32">
        <f t="shared" si="57"/>
        <v>26429</v>
      </c>
      <c r="U21" s="32">
        <f t="shared" si="57"/>
        <v>30472</v>
      </c>
      <c r="V21" s="32">
        <f t="shared" si="57"/>
        <v>29510</v>
      </c>
      <c r="W21" s="32">
        <f t="shared" si="57"/>
        <v>6366</v>
      </c>
      <c r="X21" s="32">
        <f t="shared" si="57"/>
        <v>36652</v>
      </c>
      <c r="Y21" s="32">
        <f t="shared" si="57"/>
        <v>29252</v>
      </c>
      <c r="Z21" s="32">
        <f t="shared" si="57"/>
        <v>42432</v>
      </c>
      <c r="AA21" s="32">
        <f t="shared" si="57"/>
        <v>45421</v>
      </c>
      <c r="AB21" s="32">
        <f t="shared" si="57"/>
        <v>38942</v>
      </c>
      <c r="AC21" s="32">
        <f t="shared" si="49"/>
        <v>374828</v>
      </c>
      <c r="AD21" s="8"/>
      <c r="AE21" s="33" t="s">
        <v>33</v>
      </c>
      <c r="AF21" s="32">
        <f t="shared" ref="AF21:AQ21" si="58">AF17-AF20</f>
        <v>28211.880000000005</v>
      </c>
      <c r="AG21" s="32">
        <f t="shared" si="58"/>
        <v>33470.500000000007</v>
      </c>
      <c r="AH21" s="32">
        <f t="shared" si="58"/>
        <v>38263.500000000007</v>
      </c>
      <c r="AI21" s="32">
        <f t="shared" si="58"/>
        <v>29686.9</v>
      </c>
      <c r="AJ21" s="32">
        <f t="shared" si="58"/>
        <v>34335.199999999997</v>
      </c>
      <c r="AK21" s="32">
        <f t="shared" si="58"/>
        <v>33062.000000000007</v>
      </c>
      <c r="AL21" s="32">
        <f t="shared" si="58"/>
        <v>10587.600000000006</v>
      </c>
      <c r="AM21" s="32">
        <f t="shared" si="58"/>
        <v>40961.700000000004</v>
      </c>
      <c r="AN21" s="32">
        <f t="shared" si="58"/>
        <v>32837.200000000004</v>
      </c>
      <c r="AO21" s="32">
        <f t="shared" si="58"/>
        <v>-40</v>
      </c>
      <c r="AP21" s="32">
        <f t="shared" si="58"/>
        <v>-90</v>
      </c>
      <c r="AQ21" s="32">
        <f t="shared" si="58"/>
        <v>-140</v>
      </c>
      <c r="AR21" s="32">
        <f t="shared" si="51"/>
        <v>281146.48000000004</v>
      </c>
      <c r="AS21" s="19"/>
      <c r="AT21" s="20" t="e">
        <f t="shared" si="52"/>
        <v>#DIV/0!</v>
      </c>
      <c r="AU21" s="20">
        <f t="shared" si="53"/>
        <v>-0.10918105075950457</v>
      </c>
      <c r="AV21" s="20"/>
      <c r="AW21" s="33" t="s">
        <v>33</v>
      </c>
      <c r="AX21" s="32">
        <f t="shared" ref="AX21:BI21" si="59">AX17-AX20</f>
        <v>31671.4</v>
      </c>
      <c r="AY21" s="32">
        <f t="shared" si="59"/>
        <v>37026</v>
      </c>
      <c r="AZ21" s="32">
        <f t="shared" si="59"/>
        <v>42282</v>
      </c>
      <c r="BA21" s="32">
        <f t="shared" si="59"/>
        <v>32954.799999999996</v>
      </c>
      <c r="BB21" s="32">
        <f t="shared" si="59"/>
        <v>38123.399999999994</v>
      </c>
      <c r="BC21" s="32">
        <f t="shared" si="59"/>
        <v>36619</v>
      </c>
      <c r="BD21" s="32">
        <f t="shared" si="59"/>
        <v>13289.199999999997</v>
      </c>
      <c r="BE21" s="32">
        <f t="shared" si="59"/>
        <v>45231.399999999994</v>
      </c>
      <c r="BF21" s="32">
        <f t="shared" si="59"/>
        <v>36417.399999999994</v>
      </c>
      <c r="BG21" s="32">
        <f t="shared" si="59"/>
        <v>50868.399999999994</v>
      </c>
      <c r="BH21" s="32">
        <f t="shared" si="59"/>
        <v>54455.199999999997</v>
      </c>
      <c r="BI21" s="32">
        <f t="shared" si="59"/>
        <v>46680.399999999994</v>
      </c>
      <c r="BJ21" s="32">
        <f t="shared" si="55"/>
        <v>465618.6</v>
      </c>
      <c r="BK21" s="20"/>
      <c r="BL21" s="20"/>
    </row>
    <row r="22" spans="1:64" ht="12.5" x14ac:dyDescent="0.25">
      <c r="A22" s="34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1"/>
      <c r="P22" s="34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2"/>
      <c r="AE22" s="34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19"/>
      <c r="AT22" s="20"/>
      <c r="AU22" s="20"/>
      <c r="AV22" s="20"/>
      <c r="AW22" s="34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20"/>
      <c r="BL22" s="20"/>
    </row>
    <row r="23" spans="1:64" ht="13" x14ac:dyDescent="0.3">
      <c r="A23" s="21" t="s">
        <v>34</v>
      </c>
      <c r="B23" s="22">
        <v>10</v>
      </c>
      <c r="C23" s="22">
        <v>15</v>
      </c>
      <c r="D23" s="22">
        <v>20</v>
      </c>
      <c r="E23" s="22">
        <v>12</v>
      </c>
      <c r="F23" s="22">
        <v>15</v>
      </c>
      <c r="G23" s="22">
        <v>12</v>
      </c>
      <c r="H23" s="22">
        <v>10</v>
      </c>
      <c r="I23" s="22">
        <v>11</v>
      </c>
      <c r="J23" s="22">
        <v>15</v>
      </c>
      <c r="K23" s="22">
        <v>15</v>
      </c>
      <c r="L23" s="22">
        <v>15</v>
      </c>
      <c r="M23" s="22">
        <v>15</v>
      </c>
      <c r="N23" s="14">
        <f t="shared" ref="N23:N24" si="60">SUM(B23:M23)</f>
        <v>165</v>
      </c>
      <c r="O23" s="6"/>
      <c r="P23" s="25" t="s">
        <v>34</v>
      </c>
      <c r="Q23" s="22">
        <v>10</v>
      </c>
      <c r="R23" s="22">
        <v>15</v>
      </c>
      <c r="S23" s="22">
        <v>20</v>
      </c>
      <c r="T23" s="22">
        <v>12</v>
      </c>
      <c r="U23" s="22">
        <v>15</v>
      </c>
      <c r="V23" s="22">
        <v>12</v>
      </c>
      <c r="W23" s="22">
        <v>10</v>
      </c>
      <c r="X23" s="22">
        <v>11</v>
      </c>
      <c r="Y23" s="22">
        <v>15</v>
      </c>
      <c r="Z23" s="47"/>
      <c r="AA23" s="47"/>
      <c r="AB23" s="47"/>
      <c r="AC23" s="14">
        <f t="shared" ref="AC23:AC24" si="61">SUM(Q23:AB23)</f>
        <v>120</v>
      </c>
      <c r="AD23" s="8"/>
      <c r="AE23" s="25" t="s">
        <v>34</v>
      </c>
      <c r="AF23" s="22">
        <f t="shared" ref="AF23:AN23" si="62">Q23</f>
        <v>10</v>
      </c>
      <c r="AG23" s="22">
        <f t="shared" si="62"/>
        <v>15</v>
      </c>
      <c r="AH23" s="22">
        <f t="shared" si="62"/>
        <v>20</v>
      </c>
      <c r="AI23" s="22">
        <f t="shared" si="62"/>
        <v>12</v>
      </c>
      <c r="AJ23" s="22">
        <f t="shared" si="62"/>
        <v>15</v>
      </c>
      <c r="AK23" s="22">
        <f t="shared" si="62"/>
        <v>12</v>
      </c>
      <c r="AL23" s="22">
        <f t="shared" si="62"/>
        <v>10</v>
      </c>
      <c r="AM23" s="22">
        <f t="shared" si="62"/>
        <v>11</v>
      </c>
      <c r="AN23" s="22">
        <f t="shared" si="62"/>
        <v>15</v>
      </c>
      <c r="AO23" s="22">
        <v>12</v>
      </c>
      <c r="AP23" s="22">
        <v>12</v>
      </c>
      <c r="AQ23" s="22">
        <v>12</v>
      </c>
      <c r="AR23" s="14">
        <f t="shared" ref="AR23:AR24" si="63">SUM(AF23:AQ23)</f>
        <v>156</v>
      </c>
      <c r="AS23" s="19"/>
      <c r="AT23" s="20">
        <f t="shared" ref="AT23:AT24" si="64">Y23/J23-1</f>
        <v>0</v>
      </c>
      <c r="AU23" s="20">
        <f t="shared" ref="AU23:AU24" si="65">Y23/AN23-1</f>
        <v>0</v>
      </c>
      <c r="AV23" s="20"/>
      <c r="AW23" s="25" t="s">
        <v>34</v>
      </c>
      <c r="AX23" s="22">
        <f t="shared" ref="AX23:BF23" si="66">AI23</f>
        <v>12</v>
      </c>
      <c r="AY23" s="22">
        <f t="shared" si="66"/>
        <v>15</v>
      </c>
      <c r="AZ23" s="22">
        <f t="shared" si="66"/>
        <v>12</v>
      </c>
      <c r="BA23" s="22">
        <f t="shared" si="66"/>
        <v>10</v>
      </c>
      <c r="BB23" s="22">
        <f t="shared" si="66"/>
        <v>11</v>
      </c>
      <c r="BC23" s="22">
        <f t="shared" si="66"/>
        <v>15</v>
      </c>
      <c r="BD23" s="22">
        <f t="shared" si="66"/>
        <v>12</v>
      </c>
      <c r="BE23" s="22">
        <f t="shared" si="66"/>
        <v>12</v>
      </c>
      <c r="BF23" s="22">
        <f t="shared" si="66"/>
        <v>12</v>
      </c>
      <c r="BG23" s="22">
        <v>12</v>
      </c>
      <c r="BH23" s="22">
        <v>12</v>
      </c>
      <c r="BI23" s="22">
        <v>12</v>
      </c>
      <c r="BJ23" s="14">
        <f t="shared" ref="BJ23:BJ24" si="67">SUM(AX23:BI23)</f>
        <v>147</v>
      </c>
      <c r="BK23" s="20"/>
      <c r="BL23" s="20"/>
    </row>
    <row r="24" spans="1:64" ht="13" x14ac:dyDescent="0.3">
      <c r="A24" s="48" t="s">
        <v>35</v>
      </c>
      <c r="B24" s="49">
        <f t="shared" ref="B24:M24" si="68">B21-B23</f>
        <v>110</v>
      </c>
      <c r="C24" s="49">
        <f t="shared" si="68"/>
        <v>-590</v>
      </c>
      <c r="D24" s="49">
        <f t="shared" si="68"/>
        <v>-274</v>
      </c>
      <c r="E24" s="49">
        <f t="shared" si="68"/>
        <v>68</v>
      </c>
      <c r="F24" s="49">
        <f t="shared" si="68"/>
        <v>2235</v>
      </c>
      <c r="G24" s="49">
        <f t="shared" si="68"/>
        <v>928</v>
      </c>
      <c r="H24" s="49">
        <f t="shared" si="68"/>
        <v>-1230</v>
      </c>
      <c r="I24" s="49">
        <f t="shared" si="68"/>
        <v>-171</v>
      </c>
      <c r="J24" s="49">
        <f t="shared" si="68"/>
        <v>-15</v>
      </c>
      <c r="K24" s="49">
        <f t="shared" si="68"/>
        <v>1955</v>
      </c>
      <c r="L24" s="49">
        <f t="shared" si="68"/>
        <v>885</v>
      </c>
      <c r="M24" s="49">
        <f t="shared" si="68"/>
        <v>-1090</v>
      </c>
      <c r="N24" s="49">
        <f t="shared" si="60"/>
        <v>2811</v>
      </c>
      <c r="O24" s="6"/>
      <c r="P24" s="50" t="s">
        <v>35</v>
      </c>
      <c r="Q24" s="49">
        <f t="shared" ref="Q24:AB24" si="69">Q21-Q23</f>
        <v>25212</v>
      </c>
      <c r="R24" s="49">
        <f t="shared" si="69"/>
        <v>29840</v>
      </c>
      <c r="S24" s="49">
        <f t="shared" si="69"/>
        <v>34255</v>
      </c>
      <c r="T24" s="49">
        <f t="shared" si="69"/>
        <v>26417</v>
      </c>
      <c r="U24" s="49">
        <f t="shared" si="69"/>
        <v>30457</v>
      </c>
      <c r="V24" s="49">
        <f t="shared" si="69"/>
        <v>29498</v>
      </c>
      <c r="W24" s="49">
        <f t="shared" si="69"/>
        <v>6356</v>
      </c>
      <c r="X24" s="49">
        <f t="shared" si="69"/>
        <v>36641</v>
      </c>
      <c r="Y24" s="49">
        <f t="shared" si="69"/>
        <v>29237</v>
      </c>
      <c r="Z24" s="49">
        <f t="shared" si="69"/>
        <v>42432</v>
      </c>
      <c r="AA24" s="49">
        <f t="shared" si="69"/>
        <v>45421</v>
      </c>
      <c r="AB24" s="49">
        <f t="shared" si="69"/>
        <v>38942</v>
      </c>
      <c r="AC24" s="49">
        <f t="shared" si="61"/>
        <v>374708</v>
      </c>
      <c r="AD24" s="8"/>
      <c r="AE24" s="50" t="s">
        <v>35</v>
      </c>
      <c r="AF24" s="49">
        <f t="shared" ref="AF24:AQ24" si="70">AF21-AF23</f>
        <v>28201.880000000005</v>
      </c>
      <c r="AG24" s="49">
        <f t="shared" si="70"/>
        <v>33455.500000000007</v>
      </c>
      <c r="AH24" s="49">
        <f t="shared" si="70"/>
        <v>38243.500000000007</v>
      </c>
      <c r="AI24" s="49">
        <f t="shared" si="70"/>
        <v>29674.9</v>
      </c>
      <c r="AJ24" s="49">
        <f t="shared" si="70"/>
        <v>34320.199999999997</v>
      </c>
      <c r="AK24" s="49">
        <f t="shared" si="70"/>
        <v>33050.000000000007</v>
      </c>
      <c r="AL24" s="49">
        <f t="shared" si="70"/>
        <v>10577.600000000006</v>
      </c>
      <c r="AM24" s="49">
        <f t="shared" si="70"/>
        <v>40950.700000000004</v>
      </c>
      <c r="AN24" s="49">
        <f t="shared" si="70"/>
        <v>32822.200000000004</v>
      </c>
      <c r="AO24" s="49">
        <f t="shared" si="70"/>
        <v>-52</v>
      </c>
      <c r="AP24" s="49">
        <f t="shared" si="70"/>
        <v>-102</v>
      </c>
      <c r="AQ24" s="49">
        <f t="shared" si="70"/>
        <v>-152</v>
      </c>
      <c r="AR24" s="49">
        <f t="shared" si="63"/>
        <v>280990.48000000004</v>
      </c>
      <c r="AS24" s="19"/>
      <c r="AT24" s="20">
        <f t="shared" si="64"/>
        <v>-1950.1333333333334</v>
      </c>
      <c r="AU24" s="20">
        <f t="shared" si="65"/>
        <v>-0.10923094734661309</v>
      </c>
      <c r="AV24" s="20"/>
      <c r="AW24" s="50" t="s">
        <v>35</v>
      </c>
      <c r="AX24" s="49">
        <f t="shared" ref="AX24:BI24" si="71">AX21-AX23</f>
        <v>31659.4</v>
      </c>
      <c r="AY24" s="49">
        <f t="shared" si="71"/>
        <v>37011</v>
      </c>
      <c r="AZ24" s="49">
        <f t="shared" si="71"/>
        <v>42270</v>
      </c>
      <c r="BA24" s="49">
        <f t="shared" si="71"/>
        <v>32944.799999999996</v>
      </c>
      <c r="BB24" s="49">
        <f t="shared" si="71"/>
        <v>38112.399999999994</v>
      </c>
      <c r="BC24" s="49">
        <f t="shared" si="71"/>
        <v>36604</v>
      </c>
      <c r="BD24" s="49">
        <f t="shared" si="71"/>
        <v>13277.199999999997</v>
      </c>
      <c r="BE24" s="49">
        <f t="shared" si="71"/>
        <v>45219.399999999994</v>
      </c>
      <c r="BF24" s="49">
        <f t="shared" si="71"/>
        <v>36405.399999999994</v>
      </c>
      <c r="BG24" s="49">
        <f t="shared" si="71"/>
        <v>50856.399999999994</v>
      </c>
      <c r="BH24" s="49">
        <f t="shared" si="71"/>
        <v>54443.199999999997</v>
      </c>
      <c r="BI24" s="49">
        <f t="shared" si="71"/>
        <v>46668.399999999994</v>
      </c>
      <c r="BJ24" s="49">
        <f t="shared" si="67"/>
        <v>465471.6</v>
      </c>
      <c r="BK24" s="20"/>
      <c r="BL24" s="20"/>
    </row>
    <row r="25" spans="1:64" ht="12.5" x14ac:dyDescent="0.25">
      <c r="A25" s="1"/>
      <c r="B25" s="51">
        <f t="shared" ref="B25:M25" si="72">B24/B4</f>
        <v>1.6417910447761194E-2</v>
      </c>
      <c r="C25" s="51">
        <f t="shared" si="72"/>
        <v>-9.5161290322580638E-2</v>
      </c>
      <c r="D25" s="51">
        <f t="shared" si="72"/>
        <v>-4.4727391446294486E-2</v>
      </c>
      <c r="E25" s="51">
        <f t="shared" si="72"/>
        <v>1.0967741935483871E-2</v>
      </c>
      <c r="F25" s="51">
        <f t="shared" si="72"/>
        <v>0.25689655172413794</v>
      </c>
      <c r="G25" s="51">
        <f t="shared" si="72"/>
        <v>0.12130718954248366</v>
      </c>
      <c r="H25" s="51">
        <f t="shared" si="72"/>
        <v>-0.22777777777777777</v>
      </c>
      <c r="I25" s="51">
        <f t="shared" si="72"/>
        <v>-2.6307692307692306E-2</v>
      </c>
      <c r="J25" s="51">
        <f t="shared" si="72"/>
        <v>-2.4193548387096775E-3</v>
      </c>
      <c r="K25" s="51">
        <f t="shared" si="72"/>
        <v>0.22471264367816091</v>
      </c>
      <c r="L25" s="51">
        <f t="shared" si="72"/>
        <v>0.11568627450980393</v>
      </c>
      <c r="M25" s="51">
        <f t="shared" si="72"/>
        <v>-0.20185185185185187</v>
      </c>
      <c r="N25" s="1"/>
      <c r="O25" s="1"/>
      <c r="P25" s="2"/>
      <c r="Q25" s="51">
        <f t="shared" ref="Q25:Y25" si="73">Q24/Q4</f>
        <v>0.7292606733772995</v>
      </c>
      <c r="R25" s="51">
        <f t="shared" si="73"/>
        <v>0.78723123598469857</v>
      </c>
      <c r="S25" s="51">
        <f t="shared" si="73"/>
        <v>0.81685942530106115</v>
      </c>
      <c r="T25" s="51">
        <f t="shared" si="73"/>
        <v>0.76175783615444503</v>
      </c>
      <c r="U25" s="51">
        <f t="shared" si="73"/>
        <v>0.74774133359520767</v>
      </c>
      <c r="V25" s="51">
        <f t="shared" si="73"/>
        <v>0.7872431278356018</v>
      </c>
      <c r="W25" s="51">
        <f t="shared" si="73"/>
        <v>0.14440203562340967</v>
      </c>
      <c r="X25" s="51">
        <f t="shared" si="73"/>
        <v>0.81429873102651285</v>
      </c>
      <c r="Y25" s="51">
        <f t="shared" si="73"/>
        <v>0.76935424451344669</v>
      </c>
      <c r="Z25" s="2"/>
      <c r="AA25" s="2"/>
      <c r="AB25" s="2"/>
      <c r="AC25" s="2"/>
      <c r="AD25" s="2"/>
      <c r="AE25" s="2"/>
      <c r="AF25" s="52" t="s">
        <v>36</v>
      </c>
      <c r="AG25" s="51">
        <f t="shared" ref="AG25:AQ25" si="74">AG24/AG4</f>
        <v>0.80237675528534258</v>
      </c>
      <c r="AH25" s="51">
        <f t="shared" si="74"/>
        <v>0.82906446123329403</v>
      </c>
      <c r="AI25" s="51">
        <f t="shared" si="74"/>
        <v>0.77791118020075023</v>
      </c>
      <c r="AJ25" s="51">
        <f t="shared" si="74"/>
        <v>0.76598698365368301</v>
      </c>
      <c r="AK25" s="51">
        <f t="shared" si="74"/>
        <v>0.80185360409539752</v>
      </c>
      <c r="AL25" s="51">
        <f t="shared" si="74"/>
        <v>0.21846601235914223</v>
      </c>
      <c r="AM25" s="51">
        <f t="shared" si="74"/>
        <v>0.82734202482185681</v>
      </c>
      <c r="AN25" s="51">
        <f t="shared" si="74"/>
        <v>0.7851787704953328</v>
      </c>
      <c r="AO25" s="51">
        <f t="shared" si="74"/>
        <v>-7.7611940298507459E-3</v>
      </c>
      <c r="AP25" s="51">
        <f t="shared" si="74"/>
        <v>-1.5223880597014926E-2</v>
      </c>
      <c r="AQ25" s="51">
        <f t="shared" si="74"/>
        <v>-2.2686567164179106E-2</v>
      </c>
      <c r="AR25" s="2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</row>
  </sheetData>
  <mergeCells count="1">
    <mergeCell ref="P1:A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Q24"/>
  <sheetViews>
    <sheetView showGridLines="0" tabSelected="1" zoomScale="80" zoomScaleNormal="80" workbookViewId="0"/>
  </sheetViews>
  <sheetFormatPr baseColWidth="10" defaultColWidth="14.453125" defaultRowHeight="15.75" customHeight="1" x14ac:dyDescent="0.25"/>
  <cols>
    <col min="1" max="1" width="16.7265625" customWidth="1"/>
    <col min="2" max="2" width="15.453125" customWidth="1"/>
    <col min="3" max="3" width="20.54296875" customWidth="1"/>
    <col min="4" max="4" width="7.453125" customWidth="1"/>
    <col min="5" max="6" width="7.26953125" customWidth="1"/>
    <col min="7" max="7" width="7.08984375" customWidth="1"/>
    <col min="8" max="8" width="7.54296875" customWidth="1"/>
    <col min="9" max="9" width="7.26953125" customWidth="1"/>
    <col min="10" max="10" width="6.81640625" customWidth="1"/>
    <col min="11" max="11" width="7.54296875" customWidth="1"/>
    <col min="12" max="12" width="7.453125" customWidth="1"/>
    <col min="13" max="13" width="7.08984375" customWidth="1"/>
    <col min="14" max="14" width="7.54296875" customWidth="1"/>
    <col min="15" max="15" width="6.81640625" customWidth="1"/>
    <col min="16" max="16" width="8.26953125" customWidth="1"/>
    <col min="17" max="17" width="14.26953125" customWidth="1"/>
  </cols>
  <sheetData>
    <row r="1" spans="1:17" ht="15.75" customHeight="1" x14ac:dyDescent="0.3">
      <c r="A1" s="34"/>
      <c r="B1" s="34"/>
      <c r="C1" s="34"/>
      <c r="D1" s="53">
        <f t="shared" ref="D1:O1" si="0">SUM(D3:D19)</f>
        <v>34572</v>
      </c>
      <c r="E1" s="53">
        <f t="shared" si="0"/>
        <v>37905</v>
      </c>
      <c r="F1" s="53">
        <f t="shared" si="0"/>
        <v>41935</v>
      </c>
      <c r="G1" s="53">
        <f t="shared" si="0"/>
        <v>34679</v>
      </c>
      <c r="H1" s="53">
        <f t="shared" si="0"/>
        <v>40732</v>
      </c>
      <c r="I1" s="53">
        <f t="shared" si="0"/>
        <v>37470</v>
      </c>
      <c r="J1" s="53">
        <f t="shared" si="0"/>
        <v>44016</v>
      </c>
      <c r="K1" s="53">
        <f t="shared" si="0"/>
        <v>44997</v>
      </c>
      <c r="L1" s="53">
        <f t="shared" si="0"/>
        <v>38002</v>
      </c>
      <c r="M1" s="53">
        <f t="shared" si="0"/>
        <v>42432</v>
      </c>
      <c r="N1" s="53">
        <f t="shared" si="0"/>
        <v>45421</v>
      </c>
      <c r="O1" s="53">
        <f t="shared" si="0"/>
        <v>38942</v>
      </c>
      <c r="P1" s="34"/>
      <c r="Q1" s="34"/>
    </row>
    <row r="2" spans="1:17" ht="15.75" customHeight="1" x14ac:dyDescent="0.3">
      <c r="A2" s="54" t="s">
        <v>37</v>
      </c>
      <c r="B2" s="55" t="s">
        <v>38</v>
      </c>
      <c r="C2" s="55" t="s">
        <v>39</v>
      </c>
      <c r="D2" s="55" t="s">
        <v>1</v>
      </c>
      <c r="E2" s="55" t="s">
        <v>2</v>
      </c>
      <c r="F2" s="55" t="s">
        <v>3</v>
      </c>
      <c r="G2" s="55" t="s">
        <v>4</v>
      </c>
      <c r="H2" s="55" t="s">
        <v>5</v>
      </c>
      <c r="I2" s="55" t="s">
        <v>6</v>
      </c>
      <c r="J2" s="55" t="s">
        <v>7</v>
      </c>
      <c r="K2" s="55" t="s">
        <v>8</v>
      </c>
      <c r="L2" s="55" t="s">
        <v>9</v>
      </c>
      <c r="M2" s="55" t="s">
        <v>10</v>
      </c>
      <c r="N2" s="55" t="s">
        <v>11</v>
      </c>
      <c r="O2" s="55" t="s">
        <v>12</v>
      </c>
      <c r="P2" s="55" t="s">
        <v>13</v>
      </c>
      <c r="Q2" s="55" t="s">
        <v>40</v>
      </c>
    </row>
    <row r="3" spans="1:17" ht="15.75" customHeight="1" x14ac:dyDescent="0.3">
      <c r="A3" s="56" t="s">
        <v>41</v>
      </c>
      <c r="B3" s="57" t="s">
        <v>18</v>
      </c>
      <c r="C3" s="57" t="s">
        <v>42</v>
      </c>
      <c r="D3" s="22">
        <v>2069</v>
      </c>
      <c r="E3" s="22">
        <v>2607</v>
      </c>
      <c r="F3" s="22">
        <v>2971</v>
      </c>
      <c r="G3" s="22">
        <v>3079</v>
      </c>
      <c r="H3" s="22">
        <v>1636</v>
      </c>
      <c r="I3" s="22">
        <v>3233</v>
      </c>
      <c r="J3" s="22">
        <v>2367</v>
      </c>
      <c r="K3" s="22">
        <v>3265</v>
      </c>
      <c r="L3" s="22">
        <v>1840</v>
      </c>
      <c r="M3" s="24">
        <v>1953</v>
      </c>
      <c r="N3" s="24">
        <v>2987</v>
      </c>
      <c r="O3" s="24">
        <v>2706</v>
      </c>
      <c r="P3" s="58">
        <f t="shared" ref="P3:P19" si="1">SUM(D3:O3)</f>
        <v>30713</v>
      </c>
      <c r="Q3" s="59"/>
    </row>
    <row r="4" spans="1:17" ht="15.75" customHeight="1" x14ac:dyDescent="0.3">
      <c r="A4" s="60" t="s">
        <v>43</v>
      </c>
      <c r="B4" s="57" t="s">
        <v>20</v>
      </c>
      <c r="C4" s="57" t="s">
        <v>44</v>
      </c>
      <c r="D4" s="22">
        <v>2778</v>
      </c>
      <c r="E4" s="22">
        <v>3418</v>
      </c>
      <c r="F4" s="22">
        <v>3482</v>
      </c>
      <c r="G4" s="22">
        <v>1943</v>
      </c>
      <c r="H4" s="22">
        <v>2197</v>
      </c>
      <c r="I4" s="22">
        <v>2184</v>
      </c>
      <c r="J4" s="22">
        <v>3196</v>
      </c>
      <c r="K4" s="22">
        <v>2261</v>
      </c>
      <c r="L4" s="22">
        <v>1972</v>
      </c>
      <c r="M4" s="24">
        <v>3407</v>
      </c>
      <c r="N4" s="24">
        <v>3044</v>
      </c>
      <c r="O4" s="24">
        <v>1821</v>
      </c>
      <c r="P4" s="58">
        <f t="shared" si="1"/>
        <v>31703</v>
      </c>
      <c r="Q4" s="59"/>
    </row>
    <row r="5" spans="1:17" ht="15.75" customHeight="1" x14ac:dyDescent="0.3">
      <c r="A5" s="60" t="s">
        <v>45</v>
      </c>
      <c r="B5" s="57" t="s">
        <v>22</v>
      </c>
      <c r="C5" s="57" t="s">
        <v>44</v>
      </c>
      <c r="D5" s="22">
        <v>2411</v>
      </c>
      <c r="E5" s="22">
        <v>1990</v>
      </c>
      <c r="F5" s="22">
        <v>2460</v>
      </c>
      <c r="G5" s="22">
        <v>2398</v>
      </c>
      <c r="H5" s="22">
        <v>3466</v>
      </c>
      <c r="I5" s="22">
        <v>3498</v>
      </c>
      <c r="J5" s="22">
        <v>3080</v>
      </c>
      <c r="K5" s="22">
        <v>2474</v>
      </c>
      <c r="L5" s="22">
        <v>2756</v>
      </c>
      <c r="M5" s="24">
        <v>2077</v>
      </c>
      <c r="N5" s="24">
        <v>2441</v>
      </c>
      <c r="O5" s="24">
        <v>1551</v>
      </c>
      <c r="P5" s="58">
        <f t="shared" si="1"/>
        <v>30602</v>
      </c>
      <c r="Q5" s="59"/>
    </row>
    <row r="6" spans="1:17" ht="15.75" customHeight="1" x14ac:dyDescent="0.3">
      <c r="A6" s="60" t="s">
        <v>46</v>
      </c>
      <c r="B6" s="57" t="s">
        <v>20</v>
      </c>
      <c r="C6" s="57" t="s">
        <v>42</v>
      </c>
      <c r="D6" s="22">
        <v>3365</v>
      </c>
      <c r="E6" s="22">
        <v>3425</v>
      </c>
      <c r="F6" s="22">
        <v>2056</v>
      </c>
      <c r="G6" s="22">
        <v>2149</v>
      </c>
      <c r="H6" s="22">
        <v>3354</v>
      </c>
      <c r="I6" s="22">
        <v>3158</v>
      </c>
      <c r="J6" s="22">
        <v>3291</v>
      </c>
      <c r="K6" s="22">
        <v>2126</v>
      </c>
      <c r="L6" s="22">
        <v>2707</v>
      </c>
      <c r="M6" s="24">
        <v>2033</v>
      </c>
      <c r="N6" s="24">
        <v>2147</v>
      </c>
      <c r="O6" s="24">
        <v>2322</v>
      </c>
      <c r="P6" s="58">
        <f t="shared" si="1"/>
        <v>32133</v>
      </c>
      <c r="Q6" s="59"/>
    </row>
    <row r="7" spans="1:17" ht="15.75" customHeight="1" x14ac:dyDescent="0.3">
      <c r="A7" s="60" t="s">
        <v>47</v>
      </c>
      <c r="B7" s="57" t="s">
        <v>22</v>
      </c>
      <c r="C7" s="57" t="s">
        <v>44</v>
      </c>
      <c r="D7" s="22">
        <v>1939</v>
      </c>
      <c r="E7" s="22">
        <v>2841</v>
      </c>
      <c r="F7" s="22">
        <v>2669</v>
      </c>
      <c r="G7" s="22">
        <v>2779</v>
      </c>
      <c r="H7" s="22">
        <v>3188</v>
      </c>
      <c r="I7" s="22">
        <v>1580</v>
      </c>
      <c r="J7" s="22">
        <v>2944</v>
      </c>
      <c r="K7" s="22">
        <v>2685</v>
      </c>
      <c r="L7" s="22">
        <v>1957</v>
      </c>
      <c r="M7" s="24">
        <v>3046</v>
      </c>
      <c r="N7" s="24">
        <v>3000</v>
      </c>
      <c r="O7" s="24">
        <v>1977</v>
      </c>
      <c r="P7" s="58">
        <f t="shared" si="1"/>
        <v>30605</v>
      </c>
      <c r="Q7" s="59"/>
    </row>
    <row r="8" spans="1:17" ht="15.75" customHeight="1" x14ac:dyDescent="0.3">
      <c r="A8" s="60" t="s">
        <v>48</v>
      </c>
      <c r="B8" s="57" t="s">
        <v>18</v>
      </c>
      <c r="C8" s="57" t="s">
        <v>44</v>
      </c>
      <c r="D8" s="22">
        <v>3127</v>
      </c>
      <c r="E8" s="22">
        <v>1886</v>
      </c>
      <c r="F8" s="22">
        <v>3473</v>
      </c>
      <c r="G8" s="22">
        <v>2167</v>
      </c>
      <c r="H8" s="22">
        <v>2789</v>
      </c>
      <c r="I8" s="22">
        <v>1854</v>
      </c>
      <c r="J8" s="22">
        <v>2308</v>
      </c>
      <c r="K8" s="22">
        <v>2445</v>
      </c>
      <c r="L8" s="22">
        <v>1812</v>
      </c>
      <c r="M8" s="24">
        <v>1936</v>
      </c>
      <c r="N8" s="24">
        <v>2793</v>
      </c>
      <c r="O8" s="24">
        <v>3207</v>
      </c>
      <c r="P8" s="58">
        <f t="shared" si="1"/>
        <v>29797</v>
      </c>
      <c r="Q8" s="59"/>
    </row>
    <row r="9" spans="1:17" ht="15.75" customHeight="1" x14ac:dyDescent="0.3">
      <c r="A9" s="60" t="s">
        <v>49</v>
      </c>
      <c r="B9" s="57" t="s">
        <v>20</v>
      </c>
      <c r="C9" s="57" t="s">
        <v>42</v>
      </c>
      <c r="D9" s="22"/>
      <c r="E9" s="22"/>
      <c r="F9" s="22">
        <v>2954</v>
      </c>
      <c r="G9" s="22">
        <v>1944</v>
      </c>
      <c r="H9" s="22">
        <v>2926</v>
      </c>
      <c r="I9" s="22">
        <v>1858</v>
      </c>
      <c r="J9" s="22">
        <v>2344</v>
      </c>
      <c r="K9" s="22">
        <v>2041</v>
      </c>
      <c r="L9" s="22">
        <v>1870</v>
      </c>
      <c r="M9" s="24">
        <v>1523</v>
      </c>
      <c r="N9" s="24">
        <v>3188</v>
      </c>
      <c r="O9" s="24">
        <v>2525</v>
      </c>
      <c r="P9" s="58">
        <f t="shared" si="1"/>
        <v>23173</v>
      </c>
      <c r="Q9" s="59"/>
    </row>
    <row r="10" spans="1:17" ht="15.75" customHeight="1" x14ac:dyDescent="0.3">
      <c r="A10" s="60" t="s">
        <v>50</v>
      </c>
      <c r="B10" s="57" t="s">
        <v>18</v>
      </c>
      <c r="C10" s="57" t="s">
        <v>44</v>
      </c>
      <c r="D10" s="22">
        <v>1810</v>
      </c>
      <c r="E10" s="22">
        <v>2975</v>
      </c>
      <c r="F10" s="22">
        <v>2620</v>
      </c>
      <c r="G10" s="22">
        <v>1720</v>
      </c>
      <c r="H10" s="22">
        <v>2540</v>
      </c>
      <c r="I10" s="22">
        <v>2384</v>
      </c>
      <c r="J10" s="22">
        <v>3032</v>
      </c>
      <c r="K10" s="22">
        <v>3256</v>
      </c>
      <c r="L10" s="22">
        <v>2277</v>
      </c>
      <c r="M10" s="24">
        <v>2520</v>
      </c>
      <c r="N10" s="24">
        <v>2645</v>
      </c>
      <c r="O10" s="24">
        <v>3076</v>
      </c>
      <c r="P10" s="58">
        <f t="shared" si="1"/>
        <v>30855</v>
      </c>
      <c r="Q10" s="59"/>
    </row>
    <row r="11" spans="1:17" ht="15.75" customHeight="1" x14ac:dyDescent="0.3">
      <c r="A11" s="60" t="s">
        <v>51</v>
      </c>
      <c r="B11" s="57" t="s">
        <v>20</v>
      </c>
      <c r="C11" s="57" t="s">
        <v>44</v>
      </c>
      <c r="D11" s="22">
        <v>3370</v>
      </c>
      <c r="E11" s="22">
        <v>1752</v>
      </c>
      <c r="F11" s="22">
        <v>2954</v>
      </c>
      <c r="G11" s="22">
        <v>3139</v>
      </c>
      <c r="H11" s="22">
        <v>1566</v>
      </c>
      <c r="I11" s="22">
        <v>2650</v>
      </c>
      <c r="J11" s="22">
        <v>1865</v>
      </c>
      <c r="K11" s="22">
        <v>2670</v>
      </c>
      <c r="L11" s="22">
        <v>1609</v>
      </c>
      <c r="M11" s="24">
        <v>2507</v>
      </c>
      <c r="N11" s="24">
        <v>3383</v>
      </c>
      <c r="O11" s="24">
        <v>1833</v>
      </c>
      <c r="P11" s="58">
        <f t="shared" si="1"/>
        <v>29298</v>
      </c>
      <c r="Q11" s="59"/>
    </row>
    <row r="12" spans="1:17" ht="15.75" customHeight="1" x14ac:dyDescent="0.3">
      <c r="A12" s="60" t="s">
        <v>52</v>
      </c>
      <c r="B12" s="57" t="s">
        <v>18</v>
      </c>
      <c r="C12" s="57" t="s">
        <v>42</v>
      </c>
      <c r="D12" s="22">
        <v>2238</v>
      </c>
      <c r="E12" s="22">
        <v>3124</v>
      </c>
      <c r="F12" s="22">
        <v>2641</v>
      </c>
      <c r="G12" s="22">
        <v>1748</v>
      </c>
      <c r="H12" s="22">
        <v>3481</v>
      </c>
      <c r="I12" s="22">
        <v>2492</v>
      </c>
      <c r="J12" s="22">
        <v>1939</v>
      </c>
      <c r="K12" s="22">
        <v>1907</v>
      </c>
      <c r="L12" s="22">
        <v>2710</v>
      </c>
      <c r="M12" s="24">
        <v>1592</v>
      </c>
      <c r="N12" s="24">
        <v>1943</v>
      </c>
      <c r="O12" s="24">
        <v>1851</v>
      </c>
      <c r="P12" s="58">
        <f t="shared" si="1"/>
        <v>27666</v>
      </c>
      <c r="Q12" s="59"/>
    </row>
    <row r="13" spans="1:17" ht="15.75" customHeight="1" x14ac:dyDescent="0.3">
      <c r="A13" s="60" t="s">
        <v>53</v>
      </c>
      <c r="B13" s="57" t="s">
        <v>22</v>
      </c>
      <c r="C13" s="57" t="s">
        <v>44</v>
      </c>
      <c r="D13" s="22">
        <v>2764</v>
      </c>
      <c r="E13" s="22">
        <v>2688</v>
      </c>
      <c r="F13" s="22">
        <v>2164</v>
      </c>
      <c r="G13" s="22">
        <v>2475</v>
      </c>
      <c r="H13" s="22">
        <v>2864</v>
      </c>
      <c r="I13" s="22">
        <v>2805</v>
      </c>
      <c r="J13" s="22">
        <v>2319</v>
      </c>
      <c r="K13" s="22">
        <v>3474</v>
      </c>
      <c r="L13" s="22">
        <v>1656</v>
      </c>
      <c r="M13" s="24">
        <v>2121</v>
      </c>
      <c r="N13" s="24">
        <v>3142</v>
      </c>
      <c r="O13" s="24">
        <v>1686</v>
      </c>
      <c r="P13" s="58">
        <f t="shared" si="1"/>
        <v>30158</v>
      </c>
      <c r="Q13" s="59"/>
    </row>
    <row r="14" spans="1:17" ht="15.75" customHeight="1" x14ac:dyDescent="0.3">
      <c r="A14" s="60" t="s">
        <v>54</v>
      </c>
      <c r="B14" s="57" t="s">
        <v>20</v>
      </c>
      <c r="C14" s="57" t="s">
        <v>44</v>
      </c>
      <c r="D14" s="22">
        <v>1892</v>
      </c>
      <c r="E14" s="22">
        <v>3325</v>
      </c>
      <c r="F14" s="22">
        <v>3087</v>
      </c>
      <c r="G14" s="22">
        <v>2554</v>
      </c>
      <c r="H14" s="22">
        <v>2375</v>
      </c>
      <c r="I14" s="22">
        <v>2024</v>
      </c>
      <c r="J14" s="22">
        <v>2019</v>
      </c>
      <c r="K14" s="22">
        <v>2845</v>
      </c>
      <c r="L14" s="22">
        <v>2321</v>
      </c>
      <c r="M14" s="24">
        <v>3338</v>
      </c>
      <c r="N14" s="24">
        <v>2035</v>
      </c>
      <c r="O14" s="24">
        <v>1643</v>
      </c>
      <c r="P14" s="58">
        <f t="shared" si="1"/>
        <v>29458</v>
      </c>
      <c r="Q14" s="59"/>
    </row>
    <row r="15" spans="1:17" ht="15.75" customHeight="1" x14ac:dyDescent="0.3">
      <c r="A15" s="60" t="s">
        <v>55</v>
      </c>
      <c r="B15" s="57" t="s">
        <v>18</v>
      </c>
      <c r="C15" s="57" t="s">
        <v>42</v>
      </c>
      <c r="D15" s="22"/>
      <c r="E15" s="22"/>
      <c r="F15" s="22"/>
      <c r="G15" s="22"/>
      <c r="H15" s="22"/>
      <c r="I15" s="22"/>
      <c r="J15" s="22">
        <v>2907</v>
      </c>
      <c r="K15" s="22">
        <v>3258</v>
      </c>
      <c r="L15" s="22">
        <v>2439</v>
      </c>
      <c r="M15" s="24">
        <v>2233</v>
      </c>
      <c r="N15" s="24">
        <v>2886</v>
      </c>
      <c r="O15" s="24">
        <v>3120</v>
      </c>
      <c r="P15" s="58">
        <f t="shared" si="1"/>
        <v>16843</v>
      </c>
      <c r="Q15" s="59"/>
    </row>
    <row r="16" spans="1:17" ht="15.75" customHeight="1" x14ac:dyDescent="0.3">
      <c r="A16" s="60" t="s">
        <v>56</v>
      </c>
      <c r="B16" s="57" t="s">
        <v>20</v>
      </c>
      <c r="C16" s="57" t="s">
        <v>44</v>
      </c>
      <c r="D16" s="22">
        <v>1741</v>
      </c>
      <c r="E16" s="22">
        <v>2355</v>
      </c>
      <c r="F16" s="22">
        <v>3298</v>
      </c>
      <c r="G16" s="22">
        <v>3328</v>
      </c>
      <c r="H16" s="22">
        <v>2586</v>
      </c>
      <c r="I16" s="22">
        <v>1686</v>
      </c>
      <c r="J16" s="22">
        <v>2911</v>
      </c>
      <c r="K16" s="22">
        <v>3488</v>
      </c>
      <c r="L16" s="22">
        <v>3331</v>
      </c>
      <c r="M16" s="24">
        <v>2986</v>
      </c>
      <c r="N16" s="24">
        <v>1806</v>
      </c>
      <c r="O16" s="24">
        <v>3038</v>
      </c>
      <c r="P16" s="58">
        <f t="shared" si="1"/>
        <v>32554</v>
      </c>
      <c r="Q16" s="59"/>
    </row>
    <row r="17" spans="1:17" ht="15.75" customHeight="1" x14ac:dyDescent="0.3">
      <c r="A17" s="60" t="s">
        <v>57</v>
      </c>
      <c r="B17" s="57" t="s">
        <v>22</v>
      </c>
      <c r="C17" s="57" t="s">
        <v>44</v>
      </c>
      <c r="D17" s="22">
        <v>3371</v>
      </c>
      <c r="E17" s="22">
        <v>2605</v>
      </c>
      <c r="F17" s="22">
        <v>1654</v>
      </c>
      <c r="G17" s="22">
        <v>1743</v>
      </c>
      <c r="H17" s="22">
        <v>2217</v>
      </c>
      <c r="I17" s="22">
        <v>2187</v>
      </c>
      <c r="J17" s="22">
        <v>2937</v>
      </c>
      <c r="K17" s="22">
        <v>1551</v>
      </c>
      <c r="L17" s="22">
        <v>2595</v>
      </c>
      <c r="M17" s="24">
        <v>3052</v>
      </c>
      <c r="N17" s="24">
        <v>1757</v>
      </c>
      <c r="O17" s="24">
        <v>1981</v>
      </c>
      <c r="P17" s="58">
        <f t="shared" si="1"/>
        <v>27650</v>
      </c>
      <c r="Q17" s="59"/>
    </row>
    <row r="18" spans="1:17" ht="15.75" customHeight="1" x14ac:dyDescent="0.3">
      <c r="A18" s="60" t="s">
        <v>58</v>
      </c>
      <c r="B18" s="57" t="s">
        <v>18</v>
      </c>
      <c r="C18" s="57" t="s">
        <v>42</v>
      </c>
      <c r="D18" s="22"/>
      <c r="E18" s="22"/>
      <c r="F18" s="22"/>
      <c r="G18" s="22"/>
      <c r="H18" s="22">
        <v>1530</v>
      </c>
      <c r="I18" s="22">
        <v>1922</v>
      </c>
      <c r="J18" s="22">
        <v>2034</v>
      </c>
      <c r="K18" s="22">
        <v>3431</v>
      </c>
      <c r="L18" s="22">
        <v>1693</v>
      </c>
      <c r="M18" s="24">
        <v>2769</v>
      </c>
      <c r="N18" s="24">
        <v>2920</v>
      </c>
      <c r="O18" s="24">
        <v>1611</v>
      </c>
      <c r="P18" s="58">
        <f t="shared" si="1"/>
        <v>17910</v>
      </c>
      <c r="Q18" s="59"/>
    </row>
    <row r="19" spans="1:17" ht="15.75" customHeight="1" x14ac:dyDescent="0.3">
      <c r="A19" s="60" t="s">
        <v>59</v>
      </c>
      <c r="B19" s="57" t="s">
        <v>22</v>
      </c>
      <c r="C19" s="57" t="s">
        <v>44</v>
      </c>
      <c r="D19" s="22">
        <v>1697</v>
      </c>
      <c r="E19" s="22">
        <v>2914</v>
      </c>
      <c r="F19" s="22">
        <v>3452</v>
      </c>
      <c r="G19" s="22">
        <v>1513</v>
      </c>
      <c r="H19" s="22">
        <v>2017</v>
      </c>
      <c r="I19" s="22">
        <v>1955</v>
      </c>
      <c r="J19" s="22">
        <v>2523</v>
      </c>
      <c r="K19" s="22">
        <v>1820</v>
      </c>
      <c r="L19" s="22">
        <v>2457</v>
      </c>
      <c r="M19" s="24">
        <v>3339</v>
      </c>
      <c r="N19" s="24">
        <v>3304</v>
      </c>
      <c r="O19" s="24">
        <v>2994</v>
      </c>
      <c r="P19" s="58">
        <f t="shared" si="1"/>
        <v>29985</v>
      </c>
      <c r="Q19" s="59"/>
    </row>
    <row r="20" spans="1:17" ht="15.75" customHeight="1" x14ac:dyDescent="0.3">
      <c r="A20" s="61" t="s">
        <v>60</v>
      </c>
      <c r="B20" s="62"/>
      <c r="C20" s="62" t="s">
        <v>42</v>
      </c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4">
        <v>10000</v>
      </c>
      <c r="O20" s="64">
        <v>12000</v>
      </c>
      <c r="P20" s="63"/>
      <c r="Q20" s="63"/>
    </row>
    <row r="21" spans="1:17" ht="15.75" customHeight="1" x14ac:dyDescent="0.3">
      <c r="A21" s="61" t="s">
        <v>61</v>
      </c>
      <c r="B21" s="65"/>
      <c r="C21" s="62" t="s">
        <v>44</v>
      </c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4">
        <v>3000</v>
      </c>
      <c r="O21" s="64">
        <v>4000</v>
      </c>
      <c r="P21" s="63"/>
      <c r="Q21" s="63"/>
    </row>
    <row r="23" spans="1:17" ht="15.75" customHeight="1" x14ac:dyDescent="0.3">
      <c r="B23" s="66"/>
      <c r="C23" s="67" t="s">
        <v>62</v>
      </c>
      <c r="D23" s="68">
        <f t="shared" ref="D23:P23" si="2">D3+D6+D9+D12+D15+D18+D20</f>
        <v>7672</v>
      </c>
      <c r="E23" s="68">
        <f t="shared" si="2"/>
        <v>9156</v>
      </c>
      <c r="F23" s="68">
        <f t="shared" si="2"/>
        <v>10622</v>
      </c>
      <c r="G23" s="68">
        <f t="shared" si="2"/>
        <v>8920</v>
      </c>
      <c r="H23" s="68">
        <f t="shared" si="2"/>
        <v>12927</v>
      </c>
      <c r="I23" s="68">
        <f t="shared" si="2"/>
        <v>12663</v>
      </c>
      <c r="J23" s="68">
        <f t="shared" si="2"/>
        <v>14882</v>
      </c>
      <c r="K23" s="68">
        <f t="shared" si="2"/>
        <v>16028</v>
      </c>
      <c r="L23" s="68">
        <f t="shared" si="2"/>
        <v>13259</v>
      </c>
      <c r="M23" s="68">
        <f t="shared" si="2"/>
        <v>12103</v>
      </c>
      <c r="N23" s="68">
        <f t="shared" si="2"/>
        <v>26071</v>
      </c>
      <c r="O23" s="68">
        <f t="shared" si="2"/>
        <v>26135</v>
      </c>
      <c r="P23" s="68">
        <f t="shared" si="2"/>
        <v>148438</v>
      </c>
    </row>
    <row r="24" spans="1:17" ht="13" x14ac:dyDescent="0.3">
      <c r="B24" s="66"/>
      <c r="C24" s="67" t="s">
        <v>63</v>
      </c>
      <c r="D24" s="68">
        <f t="shared" ref="D24:P24" si="3">D4+D5+D7+D8+D10+D11+D13+D14+D16+D17+D19</f>
        <v>26900</v>
      </c>
      <c r="E24" s="68">
        <f t="shared" si="3"/>
        <v>28749</v>
      </c>
      <c r="F24" s="68">
        <f t="shared" si="3"/>
        <v>31313</v>
      </c>
      <c r="G24" s="68">
        <f t="shared" si="3"/>
        <v>25759</v>
      </c>
      <c r="H24" s="68">
        <f t="shared" si="3"/>
        <v>27805</v>
      </c>
      <c r="I24" s="68">
        <f t="shared" si="3"/>
        <v>24807</v>
      </c>
      <c r="J24" s="68">
        <f t="shared" si="3"/>
        <v>29134</v>
      </c>
      <c r="K24" s="68">
        <f t="shared" si="3"/>
        <v>28969</v>
      </c>
      <c r="L24" s="68">
        <f t="shared" si="3"/>
        <v>24743</v>
      </c>
      <c r="M24" s="68">
        <f t="shared" si="3"/>
        <v>30329</v>
      </c>
      <c r="N24" s="68">
        <f t="shared" si="3"/>
        <v>29350</v>
      </c>
      <c r="O24" s="68">
        <f t="shared" si="3"/>
        <v>24807</v>
      </c>
      <c r="P24" s="68">
        <f t="shared" si="3"/>
        <v>332665</v>
      </c>
    </row>
  </sheetData>
  <autoFilter ref="A2:Y21" xr:uid="{00000000-0009-0000-0000-000003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5AB05-BCCC-44D6-AEBD-D6A9D8708FC5}">
  <dimension ref="A1:I24"/>
  <sheetViews>
    <sheetView workbookViewId="0">
      <selection activeCell="D16" sqref="D16"/>
    </sheetView>
  </sheetViews>
  <sheetFormatPr baseColWidth="10" defaultRowHeight="12.5" x14ac:dyDescent="0.25"/>
  <cols>
    <col min="1" max="1" width="21.7265625" bestFit="1" customWidth="1"/>
    <col min="2" max="2" width="17.90625" bestFit="1" customWidth="1"/>
    <col min="3" max="3" width="9.54296875" bestFit="1" customWidth="1"/>
    <col min="4" max="4" width="19.26953125" bestFit="1" customWidth="1"/>
    <col min="5" max="5" width="12.7265625" bestFit="1" customWidth="1"/>
    <col min="6" max="6" width="22" bestFit="1" customWidth="1"/>
    <col min="7" max="7" width="11.90625" customWidth="1"/>
    <col min="8" max="8" width="10" bestFit="1" customWidth="1"/>
    <col min="9" max="9" width="12.7265625" bestFit="1" customWidth="1"/>
  </cols>
  <sheetData>
    <row r="1" spans="1:9" ht="39" x14ac:dyDescent="0.25">
      <c r="A1" s="121" t="s">
        <v>37</v>
      </c>
      <c r="B1" s="121" t="s">
        <v>153</v>
      </c>
      <c r="C1" s="121" t="s">
        <v>90</v>
      </c>
      <c r="D1" s="121" t="s">
        <v>157</v>
      </c>
      <c r="E1" s="121" t="s">
        <v>156</v>
      </c>
      <c r="F1" s="121" t="s">
        <v>91</v>
      </c>
      <c r="G1" s="121" t="s">
        <v>92</v>
      </c>
      <c r="H1" s="121" t="s">
        <v>93</v>
      </c>
      <c r="I1" s="121" t="s">
        <v>94</v>
      </c>
    </row>
    <row r="2" spans="1:9" ht="13" x14ac:dyDescent="0.25">
      <c r="A2" s="122" t="s">
        <v>95</v>
      </c>
      <c r="B2" s="122" t="s">
        <v>96</v>
      </c>
      <c r="C2" s="122" t="s">
        <v>150</v>
      </c>
      <c r="D2" s="122" t="s">
        <v>18</v>
      </c>
      <c r="E2" s="125">
        <v>125000</v>
      </c>
      <c r="F2" s="122" t="s">
        <v>97</v>
      </c>
      <c r="G2" s="123">
        <v>0.9</v>
      </c>
      <c r="H2" s="122" t="s">
        <v>98</v>
      </c>
      <c r="I2" s="124">
        <f>E2*G2</f>
        <v>112500</v>
      </c>
    </row>
    <row r="3" spans="1:9" ht="13" x14ac:dyDescent="0.25">
      <c r="A3" s="122" t="s">
        <v>99</v>
      </c>
      <c r="B3" s="122" t="s">
        <v>100</v>
      </c>
      <c r="C3" s="122" t="s">
        <v>151</v>
      </c>
      <c r="D3" s="122" t="s">
        <v>101</v>
      </c>
      <c r="E3" s="125">
        <v>150000</v>
      </c>
      <c r="F3" s="122" t="s">
        <v>102</v>
      </c>
      <c r="G3" s="123">
        <v>0.1</v>
      </c>
      <c r="H3" s="122" t="s">
        <v>98</v>
      </c>
      <c r="I3" s="124">
        <f t="shared" ref="I3:I24" si="0">E3*G3</f>
        <v>15000</v>
      </c>
    </row>
    <row r="4" spans="1:9" ht="13" x14ac:dyDescent="0.25">
      <c r="A4" s="122" t="s">
        <v>103</v>
      </c>
      <c r="B4" s="122" t="s">
        <v>104</v>
      </c>
      <c r="C4" s="122" t="s">
        <v>152</v>
      </c>
      <c r="D4" s="122" t="s">
        <v>105</v>
      </c>
      <c r="E4" s="125">
        <v>162500</v>
      </c>
      <c r="F4" s="122" t="s">
        <v>106</v>
      </c>
      <c r="G4" s="123">
        <v>0.2</v>
      </c>
      <c r="H4" s="122" t="s">
        <v>107</v>
      </c>
      <c r="I4" s="124">
        <f t="shared" si="0"/>
        <v>32500</v>
      </c>
    </row>
    <row r="5" spans="1:9" ht="13" x14ac:dyDescent="0.25">
      <c r="A5" s="122" t="s">
        <v>108</v>
      </c>
      <c r="B5" s="122" t="s">
        <v>109</v>
      </c>
      <c r="C5" s="122" t="s">
        <v>151</v>
      </c>
      <c r="D5" s="122" t="s">
        <v>110</v>
      </c>
      <c r="E5" s="125">
        <v>147500</v>
      </c>
      <c r="F5" s="122" t="s">
        <v>102</v>
      </c>
      <c r="G5" s="123">
        <v>0.3</v>
      </c>
      <c r="H5" s="122" t="s">
        <v>111</v>
      </c>
      <c r="I5" s="124">
        <f t="shared" si="0"/>
        <v>44250</v>
      </c>
    </row>
    <row r="6" spans="1:9" ht="13" x14ac:dyDescent="0.25">
      <c r="A6" s="122" t="s">
        <v>112</v>
      </c>
      <c r="B6" s="122" t="s">
        <v>113</v>
      </c>
      <c r="C6" s="122" t="s">
        <v>150</v>
      </c>
      <c r="D6" s="122" t="s">
        <v>114</v>
      </c>
      <c r="E6" s="125">
        <v>148000</v>
      </c>
      <c r="F6" s="122" t="s">
        <v>115</v>
      </c>
      <c r="G6" s="123">
        <v>0.4</v>
      </c>
      <c r="H6" s="122" t="s">
        <v>116</v>
      </c>
      <c r="I6" s="124">
        <f t="shared" si="0"/>
        <v>59200</v>
      </c>
    </row>
    <row r="7" spans="1:9" ht="13" x14ac:dyDescent="0.25">
      <c r="A7" s="122" t="s">
        <v>117</v>
      </c>
      <c r="B7" s="122" t="s">
        <v>96</v>
      </c>
      <c r="C7" s="122" t="s">
        <v>150</v>
      </c>
      <c r="D7" s="122" t="s">
        <v>18</v>
      </c>
      <c r="E7" s="125">
        <v>400000</v>
      </c>
      <c r="F7" s="122" t="s">
        <v>118</v>
      </c>
      <c r="G7" s="123">
        <v>0.5</v>
      </c>
      <c r="H7" s="122" t="s">
        <v>119</v>
      </c>
      <c r="I7" s="124">
        <f t="shared" si="0"/>
        <v>200000</v>
      </c>
    </row>
    <row r="8" spans="1:9" ht="13" x14ac:dyDescent="0.25">
      <c r="A8" s="122" t="s">
        <v>120</v>
      </c>
      <c r="B8" s="122" t="s">
        <v>100</v>
      </c>
      <c r="C8" s="122" t="s">
        <v>150</v>
      </c>
      <c r="D8" s="122" t="s">
        <v>101</v>
      </c>
      <c r="E8" s="125">
        <v>149000</v>
      </c>
      <c r="F8" s="122" t="s">
        <v>121</v>
      </c>
      <c r="G8" s="123">
        <v>0.6</v>
      </c>
      <c r="H8" s="122" t="s">
        <v>122</v>
      </c>
      <c r="I8" s="124">
        <f t="shared" si="0"/>
        <v>89400</v>
      </c>
    </row>
    <row r="9" spans="1:9" ht="13" x14ac:dyDescent="0.25">
      <c r="A9" s="122" t="s">
        <v>123</v>
      </c>
      <c r="B9" s="122" t="s">
        <v>104</v>
      </c>
      <c r="C9" s="122" t="s">
        <v>150</v>
      </c>
      <c r="D9" s="122" t="s">
        <v>18</v>
      </c>
      <c r="E9" s="125">
        <v>142000</v>
      </c>
      <c r="F9" s="122" t="s">
        <v>124</v>
      </c>
      <c r="G9" s="123">
        <v>0.7</v>
      </c>
      <c r="H9" s="122" t="s">
        <v>125</v>
      </c>
      <c r="I9" s="124">
        <f t="shared" si="0"/>
        <v>99400</v>
      </c>
    </row>
    <row r="10" spans="1:9" ht="13" x14ac:dyDescent="0.25">
      <c r="A10" s="122" t="s">
        <v>126</v>
      </c>
      <c r="B10" s="122" t="s">
        <v>109</v>
      </c>
      <c r="C10" s="122" t="s">
        <v>150</v>
      </c>
      <c r="D10" s="122" t="s">
        <v>101</v>
      </c>
      <c r="E10" s="125">
        <v>172500</v>
      </c>
      <c r="F10" s="122" t="s">
        <v>127</v>
      </c>
      <c r="G10" s="123">
        <v>0.8</v>
      </c>
      <c r="H10" s="122" t="s">
        <v>128</v>
      </c>
      <c r="I10" s="124">
        <f t="shared" si="0"/>
        <v>138000</v>
      </c>
    </row>
    <row r="11" spans="1:9" ht="13" x14ac:dyDescent="0.25">
      <c r="A11" s="122" t="s">
        <v>129</v>
      </c>
      <c r="B11" s="122" t="s">
        <v>113</v>
      </c>
      <c r="C11" s="122" t="s">
        <v>150</v>
      </c>
      <c r="D11" s="122" t="s">
        <v>18</v>
      </c>
      <c r="E11" s="125">
        <v>125612</v>
      </c>
      <c r="F11" s="122" t="s">
        <v>121</v>
      </c>
      <c r="G11" s="123">
        <v>0.2</v>
      </c>
      <c r="H11" s="122" t="s">
        <v>130</v>
      </c>
      <c r="I11" s="124">
        <f t="shared" si="0"/>
        <v>25122.400000000001</v>
      </c>
    </row>
    <row r="12" spans="1:9" ht="13" x14ac:dyDescent="0.25">
      <c r="A12" s="122" t="s">
        <v>131</v>
      </c>
      <c r="B12" s="122" t="s">
        <v>104</v>
      </c>
      <c r="C12" s="122" t="s">
        <v>151</v>
      </c>
      <c r="D12" s="122" t="s">
        <v>101</v>
      </c>
      <c r="E12" s="125">
        <v>155500</v>
      </c>
      <c r="F12" s="122" t="s">
        <v>124</v>
      </c>
      <c r="G12" s="123">
        <v>1</v>
      </c>
      <c r="H12" s="122" t="s">
        <v>132</v>
      </c>
      <c r="I12" s="124">
        <f t="shared" si="0"/>
        <v>155500</v>
      </c>
    </row>
    <row r="13" spans="1:9" ht="13" x14ac:dyDescent="0.25">
      <c r="A13" s="122" t="s">
        <v>133</v>
      </c>
      <c r="B13" s="122" t="s">
        <v>109</v>
      </c>
      <c r="C13" s="122" t="s">
        <v>151</v>
      </c>
      <c r="D13" s="122" t="s">
        <v>18</v>
      </c>
      <c r="E13" s="125">
        <v>166000</v>
      </c>
      <c r="F13" s="122" t="s">
        <v>127</v>
      </c>
      <c r="G13" s="123">
        <v>0.9</v>
      </c>
      <c r="H13" s="122" t="s">
        <v>134</v>
      </c>
      <c r="I13" s="124">
        <f t="shared" si="0"/>
        <v>149400</v>
      </c>
    </row>
    <row r="14" spans="1:9" ht="13" x14ac:dyDescent="0.25">
      <c r="A14" s="122" t="s">
        <v>135</v>
      </c>
      <c r="B14" s="122" t="s">
        <v>113</v>
      </c>
      <c r="C14" s="122" t="s">
        <v>151</v>
      </c>
      <c r="D14" s="122" t="s">
        <v>101</v>
      </c>
      <c r="E14" s="125">
        <v>249502</v>
      </c>
      <c r="F14" s="122" t="s">
        <v>115</v>
      </c>
      <c r="G14" s="123">
        <v>0.3</v>
      </c>
      <c r="H14" s="122" t="s">
        <v>98</v>
      </c>
      <c r="I14" s="124">
        <f t="shared" si="0"/>
        <v>74850.599999999991</v>
      </c>
    </row>
    <row r="15" spans="1:9" ht="13" x14ac:dyDescent="0.25">
      <c r="A15" s="122" t="s">
        <v>136</v>
      </c>
      <c r="B15" s="122" t="s">
        <v>104</v>
      </c>
      <c r="C15" s="122" t="s">
        <v>152</v>
      </c>
      <c r="D15" s="122" t="s">
        <v>18</v>
      </c>
      <c r="E15" s="125">
        <v>241522</v>
      </c>
      <c r="F15" s="122" t="s">
        <v>121</v>
      </c>
      <c r="G15" s="123">
        <v>0.6</v>
      </c>
      <c r="H15" s="122" t="s">
        <v>128</v>
      </c>
      <c r="I15" s="124">
        <f t="shared" si="0"/>
        <v>144913.19999999998</v>
      </c>
    </row>
    <row r="16" spans="1:9" ht="13" x14ac:dyDescent="0.25">
      <c r="A16" s="122" t="s">
        <v>137</v>
      </c>
      <c r="B16" s="122" t="s">
        <v>109</v>
      </c>
      <c r="C16" s="122" t="s">
        <v>152</v>
      </c>
      <c r="D16" s="122" t="s">
        <v>101</v>
      </c>
      <c r="E16" s="125">
        <v>155000</v>
      </c>
      <c r="F16" s="122" t="s">
        <v>121</v>
      </c>
      <c r="G16" s="123">
        <v>0.5</v>
      </c>
      <c r="H16" s="122" t="s">
        <v>107</v>
      </c>
      <c r="I16" s="124">
        <f t="shared" si="0"/>
        <v>77500</v>
      </c>
    </row>
    <row r="17" spans="1:9" ht="13" x14ac:dyDescent="0.25">
      <c r="A17" s="122" t="s">
        <v>138</v>
      </c>
      <c r="B17" s="122" t="s">
        <v>113</v>
      </c>
      <c r="C17" s="122" t="s">
        <v>152</v>
      </c>
      <c r="D17" s="122" t="s">
        <v>18</v>
      </c>
      <c r="E17" s="125">
        <v>300000</v>
      </c>
      <c r="F17" s="122" t="s">
        <v>118</v>
      </c>
      <c r="G17" s="123">
        <v>0.6</v>
      </c>
      <c r="H17" s="122" t="s">
        <v>111</v>
      </c>
      <c r="I17" s="124">
        <f t="shared" si="0"/>
        <v>180000</v>
      </c>
    </row>
    <row r="18" spans="1:9" ht="13" x14ac:dyDescent="0.25">
      <c r="A18" s="122" t="s">
        <v>139</v>
      </c>
      <c r="B18" s="122" t="s">
        <v>96</v>
      </c>
      <c r="C18" s="122" t="s">
        <v>154</v>
      </c>
      <c r="D18" s="122" t="s">
        <v>101</v>
      </c>
      <c r="E18" s="125">
        <v>146500</v>
      </c>
      <c r="F18" s="122" t="s">
        <v>121</v>
      </c>
      <c r="G18" s="123">
        <v>0.6</v>
      </c>
      <c r="H18" s="122" t="s">
        <v>116</v>
      </c>
      <c r="I18" s="124">
        <f t="shared" si="0"/>
        <v>87900</v>
      </c>
    </row>
    <row r="19" spans="1:9" ht="13" x14ac:dyDescent="0.25">
      <c r="A19" s="122" t="s">
        <v>140</v>
      </c>
      <c r="B19" s="122" t="s">
        <v>100</v>
      </c>
      <c r="C19" s="122" t="s">
        <v>154</v>
      </c>
      <c r="D19" s="122" t="s">
        <v>18</v>
      </c>
      <c r="E19" s="125">
        <v>242142</v>
      </c>
      <c r="F19" s="122" t="s">
        <v>141</v>
      </c>
      <c r="G19" s="123">
        <v>0.7</v>
      </c>
      <c r="H19" s="122" t="s">
        <v>119</v>
      </c>
      <c r="I19" s="124">
        <f t="shared" si="0"/>
        <v>169499.4</v>
      </c>
    </row>
    <row r="20" spans="1:9" ht="13" x14ac:dyDescent="0.25">
      <c r="A20" s="122" t="s">
        <v>142</v>
      </c>
      <c r="B20" s="122" t="s">
        <v>143</v>
      </c>
      <c r="C20" s="122" t="s">
        <v>154</v>
      </c>
      <c r="D20" s="122" t="s">
        <v>105</v>
      </c>
      <c r="E20" s="125">
        <v>162000</v>
      </c>
      <c r="F20" s="122" t="s">
        <v>127</v>
      </c>
      <c r="G20" s="123">
        <v>0.9</v>
      </c>
      <c r="H20" s="122" t="s">
        <v>122</v>
      </c>
      <c r="I20" s="124">
        <f t="shared" si="0"/>
        <v>145800</v>
      </c>
    </row>
    <row r="21" spans="1:9" ht="13" x14ac:dyDescent="0.25">
      <c r="A21" s="122" t="s">
        <v>144</v>
      </c>
      <c r="B21" s="122" t="s">
        <v>143</v>
      </c>
      <c r="C21" s="122" t="s">
        <v>154</v>
      </c>
      <c r="D21" s="122" t="s">
        <v>105</v>
      </c>
      <c r="E21" s="125">
        <v>246929</v>
      </c>
      <c r="F21" s="122" t="s">
        <v>97</v>
      </c>
      <c r="G21" s="123">
        <v>0.9</v>
      </c>
      <c r="H21" s="122" t="s">
        <v>125</v>
      </c>
      <c r="I21" s="124">
        <f t="shared" si="0"/>
        <v>222236.1</v>
      </c>
    </row>
    <row r="22" spans="1:9" ht="13" x14ac:dyDescent="0.25">
      <c r="A22" s="122" t="s">
        <v>145</v>
      </c>
      <c r="B22" s="122" t="s">
        <v>143</v>
      </c>
      <c r="C22" s="122" t="s">
        <v>154</v>
      </c>
      <c r="D22" s="122" t="s">
        <v>105</v>
      </c>
      <c r="E22" s="125">
        <v>173000</v>
      </c>
      <c r="F22" s="122" t="s">
        <v>146</v>
      </c>
      <c r="G22" s="123">
        <v>0.4</v>
      </c>
      <c r="H22" s="122" t="s">
        <v>147</v>
      </c>
      <c r="I22" s="124">
        <f t="shared" si="0"/>
        <v>69200</v>
      </c>
    </row>
    <row r="23" spans="1:9" ht="13" x14ac:dyDescent="0.25">
      <c r="A23" s="122" t="s">
        <v>148</v>
      </c>
      <c r="B23" s="122" t="s">
        <v>143</v>
      </c>
      <c r="C23" s="122" t="s">
        <v>155</v>
      </c>
      <c r="D23" s="122" t="s">
        <v>114</v>
      </c>
      <c r="E23" s="125">
        <v>171000</v>
      </c>
      <c r="F23" s="122" t="s">
        <v>118</v>
      </c>
      <c r="G23" s="123">
        <v>0.5</v>
      </c>
      <c r="H23" s="122" t="s">
        <v>130</v>
      </c>
      <c r="I23" s="124">
        <f t="shared" si="0"/>
        <v>85500</v>
      </c>
    </row>
    <row r="24" spans="1:9" ht="13" x14ac:dyDescent="0.25">
      <c r="A24" s="122" t="s">
        <v>149</v>
      </c>
      <c r="B24" s="122" t="s">
        <v>143</v>
      </c>
      <c r="C24" s="122" t="s">
        <v>155</v>
      </c>
      <c r="D24" s="122" t="s">
        <v>114</v>
      </c>
      <c r="E24" s="125">
        <v>168000</v>
      </c>
      <c r="F24" s="122" t="s">
        <v>121</v>
      </c>
      <c r="G24" s="123">
        <v>0.6</v>
      </c>
      <c r="H24" s="122" t="s">
        <v>132</v>
      </c>
      <c r="I24" s="124">
        <f t="shared" si="0"/>
        <v>100800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2DEAD-3DD4-42FE-8CC1-EFBCED4AFF0C}">
  <dimension ref="A2:K144"/>
  <sheetViews>
    <sheetView showGridLines="0" zoomScale="80" zoomScaleNormal="80" workbookViewId="0">
      <selection activeCell="L18" sqref="L18"/>
    </sheetView>
  </sheetViews>
  <sheetFormatPr baseColWidth="10" defaultRowHeight="14.5" x14ac:dyDescent="0.35"/>
  <cols>
    <col min="1" max="2" width="10.90625" style="104"/>
    <col min="3" max="3" width="13.81640625" style="104" bestFit="1" customWidth="1"/>
    <col min="4" max="4" width="17.36328125" style="105" bestFit="1" customWidth="1"/>
    <col min="5" max="6" width="10.90625" style="104"/>
    <col min="7" max="7" width="17.36328125" style="104" bestFit="1" customWidth="1"/>
    <col min="8" max="9" width="10.90625" style="104"/>
    <col min="10" max="10" width="14.54296875" style="104" bestFit="1" customWidth="1"/>
    <col min="11" max="11" width="10.90625" style="69"/>
  </cols>
  <sheetData>
    <row r="2" spans="1:11" x14ac:dyDescent="0.35">
      <c r="A2" s="115" t="s">
        <v>64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1" x14ac:dyDescent="0.35">
      <c r="A3" s="70"/>
      <c r="B3" s="70"/>
      <c r="C3" s="70"/>
      <c r="D3" s="71"/>
      <c r="E3" s="70"/>
      <c r="F3" s="70"/>
      <c r="G3" s="72"/>
      <c r="H3" s="70"/>
      <c r="I3" s="70"/>
      <c r="J3" s="70"/>
    </row>
    <row r="4" spans="1:11" ht="15" thickBot="1" x14ac:dyDescent="0.4">
      <c r="A4" s="70"/>
      <c r="B4" s="70"/>
      <c r="C4" s="70"/>
      <c r="D4" s="116" t="s">
        <v>65</v>
      </c>
      <c r="E4" s="117"/>
      <c r="F4" s="118"/>
      <c r="G4" s="119" t="s">
        <v>66</v>
      </c>
      <c r="H4" s="119"/>
      <c r="I4" s="120"/>
      <c r="J4" s="70"/>
    </row>
    <row r="5" spans="1:11" ht="15" thickBot="1" x14ac:dyDescent="0.4">
      <c r="A5" s="73" t="s">
        <v>67</v>
      </c>
      <c r="B5" s="74" t="s">
        <v>68</v>
      </c>
      <c r="C5" s="74" t="s">
        <v>69</v>
      </c>
      <c r="D5" s="74" t="s">
        <v>70</v>
      </c>
      <c r="E5" s="74" t="s">
        <v>71</v>
      </c>
      <c r="F5" s="74" t="s">
        <v>72</v>
      </c>
      <c r="G5" s="75" t="s">
        <v>70</v>
      </c>
      <c r="H5" s="75" t="s">
        <v>71</v>
      </c>
      <c r="I5" s="75" t="s">
        <v>72</v>
      </c>
      <c r="J5" s="76" t="s">
        <v>73</v>
      </c>
    </row>
    <row r="6" spans="1:11" x14ac:dyDescent="0.35">
      <c r="A6" s="77" t="s">
        <v>74</v>
      </c>
      <c r="B6" s="78">
        <v>290</v>
      </c>
      <c r="C6" s="79">
        <v>90</v>
      </c>
      <c r="D6" s="80">
        <v>24</v>
      </c>
      <c r="E6" s="81">
        <v>5</v>
      </c>
      <c r="F6" s="80">
        <f>D6*E6</f>
        <v>120</v>
      </c>
      <c r="G6" s="82">
        <f>D6*1.2</f>
        <v>28.799999999999997</v>
      </c>
      <c r="H6" s="81">
        <v>2</v>
      </c>
      <c r="I6" s="82">
        <f>G6*H6</f>
        <v>57.599999999999994</v>
      </c>
      <c r="J6" s="83">
        <f>((C6-D6)*E6)+((C6-G6)*H6)</f>
        <v>452.4</v>
      </c>
      <c r="K6" s="69" t="str">
        <f>IF(E6=5,"Objetivo OK","Objetivo no alcanzado")</f>
        <v>Objetivo OK</v>
      </c>
    </row>
    <row r="7" spans="1:11" x14ac:dyDescent="0.35">
      <c r="A7" s="84" t="s">
        <v>75</v>
      </c>
      <c r="B7" s="85">
        <v>390</v>
      </c>
      <c r="C7" s="86">
        <v>140</v>
      </c>
      <c r="D7" s="87">
        <v>54</v>
      </c>
      <c r="E7" s="88">
        <v>5</v>
      </c>
      <c r="F7" s="87">
        <f t="shared" ref="F7:F9" si="0">D7*E7</f>
        <v>270</v>
      </c>
      <c r="G7" s="89">
        <f t="shared" ref="G7:G9" si="1">D7*1.2</f>
        <v>64.8</v>
      </c>
      <c r="H7" s="88">
        <v>1</v>
      </c>
      <c r="I7" s="89">
        <f t="shared" ref="I7:I9" si="2">G7*H7</f>
        <v>64.8</v>
      </c>
      <c r="J7" s="90">
        <f t="shared" ref="J7:J9" si="3">((C7-D7)*E7)+((C7-G7)*H7)</f>
        <v>505.2</v>
      </c>
      <c r="K7" s="69" t="str">
        <f t="shared" ref="K7:K9" si="4">IF(E7=5,"Objetivo OK","Objetivo no alcanzado")</f>
        <v>Objetivo OK</v>
      </c>
    </row>
    <row r="8" spans="1:11" x14ac:dyDescent="0.35">
      <c r="A8" s="84" t="s">
        <v>76</v>
      </c>
      <c r="B8" s="85">
        <v>490</v>
      </c>
      <c r="C8" s="86">
        <v>190</v>
      </c>
      <c r="D8" s="87">
        <v>84</v>
      </c>
      <c r="E8" s="88">
        <v>5</v>
      </c>
      <c r="F8" s="87">
        <f t="shared" si="0"/>
        <v>420</v>
      </c>
      <c r="G8" s="89">
        <f t="shared" si="1"/>
        <v>100.8</v>
      </c>
      <c r="H8" s="88">
        <v>1</v>
      </c>
      <c r="I8" s="89">
        <f t="shared" si="2"/>
        <v>100.8</v>
      </c>
      <c r="J8" s="90">
        <f t="shared" si="3"/>
        <v>619.20000000000005</v>
      </c>
      <c r="K8" s="69" t="str">
        <f t="shared" si="4"/>
        <v>Objetivo OK</v>
      </c>
    </row>
    <row r="9" spans="1:11" ht="15" thickBot="1" x14ac:dyDescent="0.4">
      <c r="A9" s="91" t="s">
        <v>77</v>
      </c>
      <c r="B9" s="92">
        <v>490</v>
      </c>
      <c r="C9" s="93">
        <v>240</v>
      </c>
      <c r="D9" s="94">
        <v>114</v>
      </c>
      <c r="E9" s="95">
        <v>5</v>
      </c>
      <c r="F9" s="94">
        <f t="shared" si="0"/>
        <v>570</v>
      </c>
      <c r="G9" s="96">
        <f t="shared" si="1"/>
        <v>136.79999999999998</v>
      </c>
      <c r="H9" s="95">
        <v>2</v>
      </c>
      <c r="I9" s="96">
        <f t="shared" si="2"/>
        <v>273.59999999999997</v>
      </c>
      <c r="J9" s="97">
        <f t="shared" si="3"/>
        <v>836.40000000000009</v>
      </c>
      <c r="K9" s="69" t="str">
        <f t="shared" si="4"/>
        <v>Objetivo OK</v>
      </c>
    </row>
    <row r="10" spans="1:11" ht="15" thickBot="1" x14ac:dyDescent="0.4">
      <c r="A10" s="70"/>
      <c r="B10" s="70"/>
      <c r="C10" s="70"/>
      <c r="D10" s="71"/>
      <c r="E10" s="98">
        <f>SUM(E6:E9)</f>
        <v>20</v>
      </c>
      <c r="F10" s="99">
        <f>SUM(F6:F9)</f>
        <v>1380</v>
      </c>
      <c r="G10" s="70"/>
      <c r="H10" s="100">
        <f>SUM(H6:H9)</f>
        <v>6</v>
      </c>
      <c r="I10" s="101">
        <f>SUM(I6:I9)</f>
        <v>496.79999999999995</v>
      </c>
      <c r="J10" s="102">
        <f>SUM(J6:J9)</f>
        <v>2413.1999999999998</v>
      </c>
    </row>
    <row r="11" spans="1:11" ht="15" thickBot="1" x14ac:dyDescent="0.4">
      <c r="A11" s="70"/>
      <c r="B11" s="70"/>
      <c r="C11" s="70"/>
      <c r="D11" s="71"/>
      <c r="E11" s="70"/>
      <c r="F11" s="70"/>
      <c r="G11" s="70"/>
      <c r="H11" s="70"/>
      <c r="I11" s="70"/>
      <c r="J11" s="70"/>
    </row>
    <row r="12" spans="1:11" ht="15" thickBot="1" x14ac:dyDescent="0.4">
      <c r="A12" s="70"/>
      <c r="B12" s="70"/>
      <c r="C12" s="70"/>
      <c r="D12" s="113" t="s">
        <v>78</v>
      </c>
      <c r="E12" s="114"/>
      <c r="F12" s="103">
        <f>F10+I10</f>
        <v>1876.8</v>
      </c>
      <c r="G12" s="70"/>
      <c r="H12" s="70"/>
      <c r="I12" s="70"/>
      <c r="J12" s="70"/>
    </row>
    <row r="14" spans="1:11" x14ac:dyDescent="0.35">
      <c r="A14" s="115" t="s">
        <v>79</v>
      </c>
      <c r="B14" s="115"/>
      <c r="C14" s="115"/>
      <c r="D14" s="115"/>
      <c r="E14" s="115"/>
      <c r="F14" s="115"/>
      <c r="G14" s="115"/>
      <c r="H14" s="115"/>
      <c r="I14" s="115"/>
      <c r="J14" s="115"/>
    </row>
    <row r="15" spans="1:11" x14ac:dyDescent="0.35">
      <c r="A15" s="70"/>
      <c r="B15" s="70"/>
      <c r="C15" s="70"/>
      <c r="D15" s="71"/>
      <c r="E15" s="70"/>
      <c r="F15" s="70"/>
      <c r="G15" s="72"/>
      <c r="H15" s="70"/>
      <c r="I15" s="70"/>
      <c r="J15" s="70"/>
    </row>
    <row r="16" spans="1:11" ht="15" thickBot="1" x14ac:dyDescent="0.4">
      <c r="A16" s="70"/>
      <c r="B16" s="70"/>
      <c r="C16" s="70"/>
      <c r="D16" s="116" t="s">
        <v>65</v>
      </c>
      <c r="E16" s="117"/>
      <c r="F16" s="118"/>
      <c r="G16" s="119" t="s">
        <v>66</v>
      </c>
      <c r="H16" s="119"/>
      <c r="I16" s="120"/>
      <c r="J16" s="70"/>
    </row>
    <row r="17" spans="1:11" ht="15" thickBot="1" x14ac:dyDescent="0.4">
      <c r="A17" s="73" t="s">
        <v>67</v>
      </c>
      <c r="B17" s="74" t="s">
        <v>68</v>
      </c>
      <c r="C17" s="74" t="s">
        <v>69</v>
      </c>
      <c r="D17" s="74" t="s">
        <v>70</v>
      </c>
      <c r="E17" s="74" t="s">
        <v>71</v>
      </c>
      <c r="F17" s="74" t="s">
        <v>72</v>
      </c>
      <c r="G17" s="75" t="s">
        <v>70</v>
      </c>
      <c r="H17" s="75" t="s">
        <v>71</v>
      </c>
      <c r="I17" s="75" t="s">
        <v>72</v>
      </c>
      <c r="J17" s="76" t="s">
        <v>73</v>
      </c>
    </row>
    <row r="18" spans="1:11" x14ac:dyDescent="0.35">
      <c r="A18" s="77" t="s">
        <v>74</v>
      </c>
      <c r="B18" s="78">
        <v>290</v>
      </c>
      <c r="C18" s="79">
        <v>90</v>
      </c>
      <c r="D18" s="80">
        <v>24</v>
      </c>
      <c r="E18" s="81">
        <v>5</v>
      </c>
      <c r="F18" s="80">
        <f>D18*E18</f>
        <v>120</v>
      </c>
      <c r="G18" s="82">
        <f>D18*1.2</f>
        <v>28.799999999999997</v>
      </c>
      <c r="H18" s="81">
        <v>2</v>
      </c>
      <c r="I18" s="82">
        <f>G18*H18</f>
        <v>57.599999999999994</v>
      </c>
      <c r="J18" s="83">
        <f>((C18-D18)*E18)+((C18-G18)*H18)</f>
        <v>452.4</v>
      </c>
      <c r="K18" s="69" t="str">
        <f>IF(E18=5,"Objetivo OK","Objetivo no alcanzado")</f>
        <v>Objetivo OK</v>
      </c>
    </row>
    <row r="19" spans="1:11" x14ac:dyDescent="0.35">
      <c r="A19" s="84" t="s">
        <v>75</v>
      </c>
      <c r="B19" s="85">
        <v>390</v>
      </c>
      <c r="C19" s="86">
        <v>140</v>
      </c>
      <c r="D19" s="87">
        <v>54</v>
      </c>
      <c r="E19" s="88">
        <v>5</v>
      </c>
      <c r="F19" s="87">
        <f t="shared" ref="F19:F21" si="5">D19*E19</f>
        <v>270</v>
      </c>
      <c r="G19" s="89">
        <f t="shared" ref="G19:G21" si="6">D19*1.2</f>
        <v>64.8</v>
      </c>
      <c r="H19" s="88">
        <v>1</v>
      </c>
      <c r="I19" s="89">
        <f t="shared" ref="I19:I21" si="7">G19*H19</f>
        <v>64.8</v>
      </c>
      <c r="J19" s="90">
        <f t="shared" ref="J19:J21" si="8">((C19-D19)*E19)+((C19-G19)*H19)</f>
        <v>505.2</v>
      </c>
      <c r="K19" s="69" t="str">
        <f t="shared" ref="K19:K21" si="9">IF(E19=5,"Objetivo OK","Objetivo no alcanzado")</f>
        <v>Objetivo OK</v>
      </c>
    </row>
    <row r="20" spans="1:11" x14ac:dyDescent="0.35">
      <c r="A20" s="84" t="s">
        <v>76</v>
      </c>
      <c r="B20" s="85">
        <v>490</v>
      </c>
      <c r="C20" s="86">
        <v>190</v>
      </c>
      <c r="D20" s="87">
        <v>84</v>
      </c>
      <c r="E20" s="88">
        <v>5</v>
      </c>
      <c r="F20" s="87">
        <f t="shared" si="5"/>
        <v>420</v>
      </c>
      <c r="G20" s="89">
        <f t="shared" si="6"/>
        <v>100.8</v>
      </c>
      <c r="H20" s="88">
        <v>1</v>
      </c>
      <c r="I20" s="89">
        <f t="shared" si="7"/>
        <v>100.8</v>
      </c>
      <c r="J20" s="90">
        <f t="shared" si="8"/>
        <v>619.20000000000005</v>
      </c>
      <c r="K20" s="69" t="str">
        <f t="shared" si="9"/>
        <v>Objetivo OK</v>
      </c>
    </row>
    <row r="21" spans="1:11" ht="15" thickBot="1" x14ac:dyDescent="0.4">
      <c r="A21" s="91" t="s">
        <v>77</v>
      </c>
      <c r="B21" s="92">
        <v>490</v>
      </c>
      <c r="C21" s="93">
        <v>240</v>
      </c>
      <c r="D21" s="94">
        <v>114</v>
      </c>
      <c r="E21" s="95">
        <v>5</v>
      </c>
      <c r="F21" s="94">
        <f t="shared" si="5"/>
        <v>570</v>
      </c>
      <c r="G21" s="96">
        <f t="shared" si="6"/>
        <v>136.79999999999998</v>
      </c>
      <c r="H21" s="95">
        <v>2</v>
      </c>
      <c r="I21" s="96">
        <f t="shared" si="7"/>
        <v>273.59999999999997</v>
      </c>
      <c r="J21" s="97">
        <f t="shared" si="8"/>
        <v>836.40000000000009</v>
      </c>
      <c r="K21" s="69" t="str">
        <f t="shared" si="9"/>
        <v>Objetivo OK</v>
      </c>
    </row>
    <row r="22" spans="1:11" ht="15" thickBot="1" x14ac:dyDescent="0.4">
      <c r="A22" s="70"/>
      <c r="B22" s="70"/>
      <c r="C22" s="70"/>
      <c r="D22" s="71"/>
      <c r="E22" s="98">
        <f>SUM(E18:E21)</f>
        <v>20</v>
      </c>
      <c r="F22" s="99">
        <f>SUM(F18:F21)</f>
        <v>1380</v>
      </c>
      <c r="G22" s="70"/>
      <c r="H22" s="100">
        <f>SUM(H18:H21)</f>
        <v>6</v>
      </c>
      <c r="I22" s="101">
        <f>SUM(I18:I21)</f>
        <v>496.79999999999995</v>
      </c>
      <c r="J22" s="102">
        <f>SUM(J18:J21)</f>
        <v>2413.1999999999998</v>
      </c>
    </row>
    <row r="23" spans="1:11" ht="15" thickBot="1" x14ac:dyDescent="0.4">
      <c r="A23" s="70"/>
      <c r="B23" s="70"/>
      <c r="C23" s="70"/>
      <c r="D23" s="71"/>
      <c r="E23" s="70"/>
      <c r="F23" s="70"/>
      <c r="G23" s="70"/>
      <c r="H23" s="70"/>
      <c r="I23" s="70"/>
      <c r="J23" s="70"/>
    </row>
    <row r="24" spans="1:11" ht="15" thickBot="1" x14ac:dyDescent="0.4">
      <c r="A24" s="70"/>
      <c r="B24" s="70"/>
      <c r="C24" s="70"/>
      <c r="D24" s="113" t="s">
        <v>78</v>
      </c>
      <c r="E24" s="114"/>
      <c r="F24" s="103">
        <f>F22+I22</f>
        <v>1876.8</v>
      </c>
      <c r="G24" s="70"/>
      <c r="H24" s="70"/>
      <c r="I24" s="70"/>
      <c r="J24" s="70"/>
    </row>
    <row r="26" spans="1:11" x14ac:dyDescent="0.35">
      <c r="A26" s="115" t="s">
        <v>80</v>
      </c>
      <c r="B26" s="115"/>
      <c r="C26" s="115"/>
      <c r="D26" s="115"/>
      <c r="E26" s="115"/>
      <c r="F26" s="115"/>
      <c r="G26" s="115"/>
      <c r="H26" s="115"/>
      <c r="I26" s="115"/>
      <c r="J26" s="115"/>
    </row>
    <row r="27" spans="1:11" x14ac:dyDescent="0.35">
      <c r="A27" s="70"/>
      <c r="B27" s="70"/>
      <c r="C27" s="70"/>
      <c r="D27" s="71"/>
      <c r="E27" s="70"/>
      <c r="F27" s="70"/>
      <c r="G27" s="72"/>
      <c r="H27" s="70"/>
      <c r="I27" s="70"/>
      <c r="J27" s="70"/>
    </row>
    <row r="28" spans="1:11" ht="15" thickBot="1" x14ac:dyDescent="0.4">
      <c r="A28" s="70"/>
      <c r="B28" s="70"/>
      <c r="C28" s="70"/>
      <c r="D28" s="116" t="s">
        <v>65</v>
      </c>
      <c r="E28" s="117"/>
      <c r="F28" s="118"/>
      <c r="G28" s="119" t="s">
        <v>66</v>
      </c>
      <c r="H28" s="119"/>
      <c r="I28" s="120"/>
      <c r="J28" s="70"/>
    </row>
    <row r="29" spans="1:11" ht="15" thickBot="1" x14ac:dyDescent="0.4">
      <c r="A29" s="73" t="s">
        <v>67</v>
      </c>
      <c r="B29" s="74" t="s">
        <v>68</v>
      </c>
      <c r="C29" s="74" t="s">
        <v>69</v>
      </c>
      <c r="D29" s="74" t="s">
        <v>70</v>
      </c>
      <c r="E29" s="74" t="s">
        <v>71</v>
      </c>
      <c r="F29" s="74" t="s">
        <v>72</v>
      </c>
      <c r="G29" s="75" t="s">
        <v>70</v>
      </c>
      <c r="H29" s="75" t="s">
        <v>71</v>
      </c>
      <c r="I29" s="75" t="s">
        <v>72</v>
      </c>
      <c r="J29" s="76" t="s">
        <v>73</v>
      </c>
    </row>
    <row r="30" spans="1:11" x14ac:dyDescent="0.35">
      <c r="A30" s="77" t="s">
        <v>74</v>
      </c>
      <c r="B30" s="78">
        <v>290</v>
      </c>
      <c r="C30" s="79">
        <v>90</v>
      </c>
      <c r="D30" s="80">
        <v>24</v>
      </c>
      <c r="E30" s="81">
        <v>5</v>
      </c>
      <c r="F30" s="80">
        <f>D30*E30</f>
        <v>120</v>
      </c>
      <c r="G30" s="82">
        <f>D30*1.2</f>
        <v>28.799999999999997</v>
      </c>
      <c r="H30" s="81">
        <v>2</v>
      </c>
      <c r="I30" s="82">
        <f>G30*H30</f>
        <v>57.599999999999994</v>
      </c>
      <c r="J30" s="83">
        <f>((C30-D30)*E30)+((C30-G30)*H30)</f>
        <v>452.4</v>
      </c>
      <c r="K30" s="69" t="str">
        <f>IF(E30=5,"Objetivo OK","Objetivo no alcanzado")</f>
        <v>Objetivo OK</v>
      </c>
    </row>
    <row r="31" spans="1:11" x14ac:dyDescent="0.35">
      <c r="A31" s="84" t="s">
        <v>75</v>
      </c>
      <c r="B31" s="85">
        <v>390</v>
      </c>
      <c r="C31" s="86">
        <v>140</v>
      </c>
      <c r="D31" s="87">
        <v>54</v>
      </c>
      <c r="E31" s="88">
        <v>5</v>
      </c>
      <c r="F31" s="87">
        <f t="shared" ref="F31:F33" si="10">D31*E31</f>
        <v>270</v>
      </c>
      <c r="G31" s="89">
        <f t="shared" ref="G31:G33" si="11">D31*1.2</f>
        <v>64.8</v>
      </c>
      <c r="H31" s="88">
        <v>1</v>
      </c>
      <c r="I31" s="89">
        <f t="shared" ref="I31:I33" si="12">G31*H31</f>
        <v>64.8</v>
      </c>
      <c r="J31" s="90">
        <f t="shared" ref="J31:J33" si="13">((C31-D31)*E31)+((C31-G31)*H31)</f>
        <v>505.2</v>
      </c>
      <c r="K31" s="69" t="str">
        <f t="shared" ref="K31:K33" si="14">IF(E31=5,"Objetivo OK","Objetivo no alcanzado")</f>
        <v>Objetivo OK</v>
      </c>
    </row>
    <row r="32" spans="1:11" x14ac:dyDescent="0.35">
      <c r="A32" s="84" t="s">
        <v>76</v>
      </c>
      <c r="B32" s="85">
        <v>490</v>
      </c>
      <c r="C32" s="86">
        <v>190</v>
      </c>
      <c r="D32" s="87">
        <v>84</v>
      </c>
      <c r="E32" s="88">
        <v>5</v>
      </c>
      <c r="F32" s="87">
        <f t="shared" si="10"/>
        <v>420</v>
      </c>
      <c r="G32" s="89">
        <f t="shared" si="11"/>
        <v>100.8</v>
      </c>
      <c r="H32" s="88">
        <v>1</v>
      </c>
      <c r="I32" s="89">
        <f t="shared" si="12"/>
        <v>100.8</v>
      </c>
      <c r="J32" s="90">
        <f t="shared" si="13"/>
        <v>619.20000000000005</v>
      </c>
      <c r="K32" s="69" t="str">
        <f t="shared" si="14"/>
        <v>Objetivo OK</v>
      </c>
    </row>
    <row r="33" spans="1:11" ht="15" thickBot="1" x14ac:dyDescent="0.4">
      <c r="A33" s="91" t="s">
        <v>77</v>
      </c>
      <c r="B33" s="92">
        <v>490</v>
      </c>
      <c r="C33" s="93">
        <v>240</v>
      </c>
      <c r="D33" s="94">
        <v>114</v>
      </c>
      <c r="E33" s="95">
        <v>5</v>
      </c>
      <c r="F33" s="94">
        <f t="shared" si="10"/>
        <v>570</v>
      </c>
      <c r="G33" s="96">
        <f t="shared" si="11"/>
        <v>136.79999999999998</v>
      </c>
      <c r="H33" s="95">
        <v>2</v>
      </c>
      <c r="I33" s="96">
        <f t="shared" si="12"/>
        <v>273.59999999999997</v>
      </c>
      <c r="J33" s="97">
        <f t="shared" si="13"/>
        <v>836.40000000000009</v>
      </c>
      <c r="K33" s="69" t="str">
        <f t="shared" si="14"/>
        <v>Objetivo OK</v>
      </c>
    </row>
    <row r="34" spans="1:11" ht="15" thickBot="1" x14ac:dyDescent="0.4">
      <c r="A34" s="70"/>
      <c r="B34" s="70"/>
      <c r="C34" s="70"/>
      <c r="D34" s="71"/>
      <c r="E34" s="98">
        <f>SUM(E30:E33)</f>
        <v>20</v>
      </c>
      <c r="F34" s="99">
        <f>SUM(F30:F33)</f>
        <v>1380</v>
      </c>
      <c r="G34" s="70"/>
      <c r="H34" s="100">
        <f>SUM(H30:H33)</f>
        <v>6</v>
      </c>
      <c r="I34" s="101">
        <f>SUM(I30:I33)</f>
        <v>496.79999999999995</v>
      </c>
      <c r="J34" s="102">
        <f>SUM(J30:J33)</f>
        <v>2413.1999999999998</v>
      </c>
    </row>
    <row r="35" spans="1:11" ht="15" thickBot="1" x14ac:dyDescent="0.4">
      <c r="A35" s="70"/>
      <c r="B35" s="70"/>
      <c r="C35" s="70"/>
      <c r="D35" s="71"/>
      <c r="E35" s="70"/>
      <c r="F35" s="70"/>
      <c r="G35" s="70"/>
      <c r="H35" s="70"/>
      <c r="I35" s="70"/>
      <c r="J35" s="70"/>
    </row>
    <row r="36" spans="1:11" ht="15" thickBot="1" x14ac:dyDescent="0.4">
      <c r="A36" s="70"/>
      <c r="B36" s="70"/>
      <c r="C36" s="70"/>
      <c r="D36" s="113" t="s">
        <v>78</v>
      </c>
      <c r="E36" s="114"/>
      <c r="F36" s="103">
        <f>F34+I34</f>
        <v>1876.8</v>
      </c>
      <c r="G36" s="70"/>
      <c r="H36" s="70"/>
      <c r="I36" s="70"/>
      <c r="J36" s="70"/>
    </row>
    <row r="38" spans="1:11" x14ac:dyDescent="0.35">
      <c r="A38" s="115" t="s">
        <v>81</v>
      </c>
      <c r="B38" s="115"/>
      <c r="C38" s="115"/>
      <c r="D38" s="115"/>
      <c r="E38" s="115"/>
      <c r="F38" s="115"/>
      <c r="G38" s="115"/>
      <c r="H38" s="115"/>
      <c r="I38" s="115"/>
      <c r="J38" s="115"/>
    </row>
    <row r="39" spans="1:11" x14ac:dyDescent="0.35">
      <c r="A39" s="70"/>
      <c r="B39" s="70"/>
      <c r="C39" s="70"/>
      <c r="D39" s="71"/>
      <c r="E39" s="70"/>
      <c r="F39" s="70"/>
      <c r="G39" s="72"/>
      <c r="H39" s="70"/>
      <c r="I39" s="70"/>
      <c r="J39" s="70"/>
    </row>
    <row r="40" spans="1:11" ht="15" thickBot="1" x14ac:dyDescent="0.4">
      <c r="A40" s="70"/>
      <c r="B40" s="70"/>
      <c r="C40" s="70"/>
      <c r="D40" s="116" t="s">
        <v>65</v>
      </c>
      <c r="E40" s="117"/>
      <c r="F40" s="118"/>
      <c r="G40" s="119" t="s">
        <v>66</v>
      </c>
      <c r="H40" s="119"/>
      <c r="I40" s="120"/>
      <c r="J40" s="70"/>
    </row>
    <row r="41" spans="1:11" ht="15" thickBot="1" x14ac:dyDescent="0.4">
      <c r="A41" s="73" t="s">
        <v>67</v>
      </c>
      <c r="B41" s="74" t="s">
        <v>68</v>
      </c>
      <c r="C41" s="74" t="s">
        <v>69</v>
      </c>
      <c r="D41" s="74" t="s">
        <v>70</v>
      </c>
      <c r="E41" s="74" t="s">
        <v>71</v>
      </c>
      <c r="F41" s="74" t="s">
        <v>72</v>
      </c>
      <c r="G41" s="75" t="s">
        <v>70</v>
      </c>
      <c r="H41" s="75" t="s">
        <v>71</v>
      </c>
      <c r="I41" s="75" t="s">
        <v>72</v>
      </c>
      <c r="J41" s="76" t="s">
        <v>73</v>
      </c>
    </row>
    <row r="42" spans="1:11" x14ac:dyDescent="0.35">
      <c r="A42" s="77" t="s">
        <v>74</v>
      </c>
      <c r="B42" s="78">
        <v>290</v>
      </c>
      <c r="C42" s="79">
        <v>90</v>
      </c>
      <c r="D42" s="80">
        <v>24</v>
      </c>
      <c r="E42" s="81">
        <v>5</v>
      </c>
      <c r="F42" s="80">
        <f>D42*E42</f>
        <v>120</v>
      </c>
      <c r="G42" s="82">
        <f>D42*1.2</f>
        <v>28.799999999999997</v>
      </c>
      <c r="H42" s="81">
        <v>2</v>
      </c>
      <c r="I42" s="82">
        <f>G42*H42</f>
        <v>57.599999999999994</v>
      </c>
      <c r="J42" s="83">
        <f>((C42-D42)*E42)+((C42-G42)*H42)</f>
        <v>452.4</v>
      </c>
      <c r="K42" s="69" t="str">
        <f>IF(E42=5,"Objetivo OK","Objetivo no alcanzado")</f>
        <v>Objetivo OK</v>
      </c>
    </row>
    <row r="43" spans="1:11" x14ac:dyDescent="0.35">
      <c r="A43" s="84" t="s">
        <v>75</v>
      </c>
      <c r="B43" s="85">
        <v>390</v>
      </c>
      <c r="C43" s="86">
        <v>140</v>
      </c>
      <c r="D43" s="87">
        <v>54</v>
      </c>
      <c r="E43" s="88">
        <v>5</v>
      </c>
      <c r="F43" s="87">
        <f t="shared" ref="F43:F45" si="15">D43*E43</f>
        <v>270</v>
      </c>
      <c r="G43" s="89">
        <f t="shared" ref="G43:G45" si="16">D43*1.2</f>
        <v>64.8</v>
      </c>
      <c r="H43" s="88">
        <v>1</v>
      </c>
      <c r="I43" s="89">
        <f t="shared" ref="I43:I45" si="17">G43*H43</f>
        <v>64.8</v>
      </c>
      <c r="J43" s="90">
        <f t="shared" ref="J43:J45" si="18">((C43-D43)*E43)+((C43-G43)*H43)</f>
        <v>505.2</v>
      </c>
      <c r="K43" s="69" t="str">
        <f t="shared" ref="K43:K45" si="19">IF(E43=5,"Objetivo OK","Objetivo no alcanzado")</f>
        <v>Objetivo OK</v>
      </c>
    </row>
    <row r="44" spans="1:11" x14ac:dyDescent="0.35">
      <c r="A44" s="84" t="s">
        <v>76</v>
      </c>
      <c r="B44" s="85">
        <v>490</v>
      </c>
      <c r="C44" s="86">
        <v>190</v>
      </c>
      <c r="D44" s="87">
        <v>84</v>
      </c>
      <c r="E44" s="88">
        <v>5</v>
      </c>
      <c r="F44" s="87">
        <f t="shared" si="15"/>
        <v>420</v>
      </c>
      <c r="G44" s="89">
        <f t="shared" si="16"/>
        <v>100.8</v>
      </c>
      <c r="H44" s="88">
        <v>1</v>
      </c>
      <c r="I44" s="89">
        <f t="shared" si="17"/>
        <v>100.8</v>
      </c>
      <c r="J44" s="90">
        <f t="shared" si="18"/>
        <v>619.20000000000005</v>
      </c>
      <c r="K44" s="69" t="str">
        <f t="shared" si="19"/>
        <v>Objetivo OK</v>
      </c>
    </row>
    <row r="45" spans="1:11" ht="15" thickBot="1" x14ac:dyDescent="0.4">
      <c r="A45" s="91" t="s">
        <v>77</v>
      </c>
      <c r="B45" s="92">
        <v>490</v>
      </c>
      <c r="C45" s="93">
        <v>240</v>
      </c>
      <c r="D45" s="94">
        <v>114</v>
      </c>
      <c r="E45" s="95">
        <v>5</v>
      </c>
      <c r="F45" s="94">
        <f t="shared" si="15"/>
        <v>570</v>
      </c>
      <c r="G45" s="96">
        <f t="shared" si="16"/>
        <v>136.79999999999998</v>
      </c>
      <c r="H45" s="95">
        <v>2</v>
      </c>
      <c r="I45" s="96">
        <f t="shared" si="17"/>
        <v>273.59999999999997</v>
      </c>
      <c r="J45" s="97">
        <f t="shared" si="18"/>
        <v>836.40000000000009</v>
      </c>
      <c r="K45" s="69" t="str">
        <f t="shared" si="19"/>
        <v>Objetivo OK</v>
      </c>
    </row>
    <row r="46" spans="1:11" ht="15" thickBot="1" x14ac:dyDescent="0.4">
      <c r="A46" s="70"/>
      <c r="B46" s="70"/>
      <c r="C46" s="70"/>
      <c r="D46" s="71"/>
      <c r="E46" s="98">
        <f>SUM(E42:E45)</f>
        <v>20</v>
      </c>
      <c r="F46" s="99">
        <f>SUM(F42:F45)</f>
        <v>1380</v>
      </c>
      <c r="G46" s="70"/>
      <c r="H46" s="100">
        <f>SUM(H42:H45)</f>
        <v>6</v>
      </c>
      <c r="I46" s="101">
        <f>SUM(I42:I45)</f>
        <v>496.79999999999995</v>
      </c>
      <c r="J46" s="102">
        <f>SUM(J42:J45)</f>
        <v>2413.1999999999998</v>
      </c>
    </row>
    <row r="47" spans="1:11" ht="15" thickBot="1" x14ac:dyDescent="0.4">
      <c r="A47" s="70"/>
      <c r="B47" s="70"/>
      <c r="C47" s="70"/>
      <c r="D47" s="71"/>
      <c r="E47" s="70"/>
      <c r="F47" s="70"/>
      <c r="G47" s="70"/>
      <c r="H47" s="70"/>
      <c r="I47" s="70"/>
      <c r="J47" s="70"/>
    </row>
    <row r="48" spans="1:11" ht="15" thickBot="1" x14ac:dyDescent="0.4">
      <c r="A48" s="70"/>
      <c r="B48" s="70"/>
      <c r="C48" s="70"/>
      <c r="D48" s="113" t="s">
        <v>78</v>
      </c>
      <c r="E48" s="114"/>
      <c r="F48" s="103">
        <f>F46+I46</f>
        <v>1876.8</v>
      </c>
      <c r="G48" s="70"/>
      <c r="H48" s="70"/>
      <c r="I48" s="70"/>
      <c r="J48" s="70"/>
    </row>
    <row r="50" spans="1:11" x14ac:dyDescent="0.35">
      <c r="A50" s="115" t="s">
        <v>82</v>
      </c>
      <c r="B50" s="115"/>
      <c r="C50" s="115"/>
      <c r="D50" s="115"/>
      <c r="E50" s="115"/>
      <c r="F50" s="115"/>
      <c r="G50" s="115"/>
      <c r="H50" s="115"/>
      <c r="I50" s="115"/>
      <c r="J50" s="115"/>
    </row>
    <row r="51" spans="1:11" x14ac:dyDescent="0.35">
      <c r="A51" s="70"/>
      <c r="B51" s="70"/>
      <c r="C51" s="70"/>
      <c r="D51" s="71"/>
      <c r="E51" s="70"/>
      <c r="F51" s="70"/>
      <c r="G51" s="72"/>
      <c r="H51" s="70"/>
      <c r="I51" s="70"/>
      <c r="J51" s="70"/>
    </row>
    <row r="52" spans="1:11" ht="15" thickBot="1" x14ac:dyDescent="0.4">
      <c r="A52" s="70"/>
      <c r="B52" s="70"/>
      <c r="C52" s="70"/>
      <c r="D52" s="116" t="s">
        <v>65</v>
      </c>
      <c r="E52" s="117"/>
      <c r="F52" s="118"/>
      <c r="G52" s="119" t="s">
        <v>66</v>
      </c>
      <c r="H52" s="119"/>
      <c r="I52" s="120"/>
      <c r="J52" s="70"/>
    </row>
    <row r="53" spans="1:11" ht="15" thickBot="1" x14ac:dyDescent="0.4">
      <c r="A53" s="73" t="s">
        <v>67</v>
      </c>
      <c r="B53" s="74" t="s">
        <v>68</v>
      </c>
      <c r="C53" s="74" t="s">
        <v>69</v>
      </c>
      <c r="D53" s="74" t="s">
        <v>70</v>
      </c>
      <c r="E53" s="74" t="s">
        <v>71</v>
      </c>
      <c r="F53" s="74" t="s">
        <v>72</v>
      </c>
      <c r="G53" s="75" t="s">
        <v>70</v>
      </c>
      <c r="H53" s="75" t="s">
        <v>71</v>
      </c>
      <c r="I53" s="75" t="s">
        <v>72</v>
      </c>
      <c r="J53" s="76" t="s">
        <v>73</v>
      </c>
    </row>
    <row r="54" spans="1:11" x14ac:dyDescent="0.35">
      <c r="A54" s="77" t="s">
        <v>74</v>
      </c>
      <c r="B54" s="78">
        <v>290</v>
      </c>
      <c r="C54" s="79">
        <v>90</v>
      </c>
      <c r="D54" s="80">
        <v>24</v>
      </c>
      <c r="E54" s="81">
        <v>5</v>
      </c>
      <c r="F54" s="80">
        <f>D54*E54</f>
        <v>120</v>
      </c>
      <c r="G54" s="82">
        <f>D54*1.2</f>
        <v>28.799999999999997</v>
      </c>
      <c r="H54" s="81">
        <v>2</v>
      </c>
      <c r="I54" s="82">
        <f>G54*H54</f>
        <v>57.599999999999994</v>
      </c>
      <c r="J54" s="83">
        <f>((C54-D54)*E54)+((C54-G54)*H54)</f>
        <v>452.4</v>
      </c>
      <c r="K54" s="69" t="str">
        <f>IF(E54=5,"Objetivo OK","Objetivo no alcanzado")</f>
        <v>Objetivo OK</v>
      </c>
    </row>
    <row r="55" spans="1:11" x14ac:dyDescent="0.35">
      <c r="A55" s="84" t="s">
        <v>75</v>
      </c>
      <c r="B55" s="85">
        <v>390</v>
      </c>
      <c r="C55" s="86">
        <v>140</v>
      </c>
      <c r="D55" s="87">
        <v>54</v>
      </c>
      <c r="E55" s="88">
        <v>5</v>
      </c>
      <c r="F55" s="87">
        <f t="shared" ref="F55:F57" si="20">D55*E55</f>
        <v>270</v>
      </c>
      <c r="G55" s="89">
        <f t="shared" ref="G55:G57" si="21">D55*1.2</f>
        <v>64.8</v>
      </c>
      <c r="H55" s="88">
        <v>1</v>
      </c>
      <c r="I55" s="89">
        <f t="shared" ref="I55:I57" si="22">G55*H55</f>
        <v>64.8</v>
      </c>
      <c r="J55" s="90">
        <f t="shared" ref="J55:J57" si="23">((C55-D55)*E55)+((C55-G55)*H55)</f>
        <v>505.2</v>
      </c>
      <c r="K55" s="69" t="str">
        <f t="shared" ref="K55:K57" si="24">IF(E55=5,"Objetivo OK","Objetivo no alcanzado")</f>
        <v>Objetivo OK</v>
      </c>
    </row>
    <row r="56" spans="1:11" x14ac:dyDescent="0.35">
      <c r="A56" s="84" t="s">
        <v>76</v>
      </c>
      <c r="B56" s="85">
        <v>490</v>
      </c>
      <c r="C56" s="86">
        <v>190</v>
      </c>
      <c r="D56" s="87">
        <v>84</v>
      </c>
      <c r="E56" s="88">
        <v>5</v>
      </c>
      <c r="F56" s="87">
        <f t="shared" si="20"/>
        <v>420</v>
      </c>
      <c r="G56" s="89">
        <f t="shared" si="21"/>
        <v>100.8</v>
      </c>
      <c r="H56" s="88">
        <v>1</v>
      </c>
      <c r="I56" s="89">
        <f t="shared" si="22"/>
        <v>100.8</v>
      </c>
      <c r="J56" s="90">
        <f t="shared" si="23"/>
        <v>619.20000000000005</v>
      </c>
      <c r="K56" s="69" t="str">
        <f t="shared" si="24"/>
        <v>Objetivo OK</v>
      </c>
    </row>
    <row r="57" spans="1:11" ht="15" thickBot="1" x14ac:dyDescent="0.4">
      <c r="A57" s="91" t="s">
        <v>77</v>
      </c>
      <c r="B57" s="92">
        <v>490</v>
      </c>
      <c r="C57" s="93">
        <v>240</v>
      </c>
      <c r="D57" s="94">
        <v>114</v>
      </c>
      <c r="E57" s="95">
        <v>5</v>
      </c>
      <c r="F57" s="94">
        <f t="shared" si="20"/>
        <v>570</v>
      </c>
      <c r="G57" s="96">
        <f t="shared" si="21"/>
        <v>136.79999999999998</v>
      </c>
      <c r="H57" s="95">
        <v>2</v>
      </c>
      <c r="I57" s="96">
        <f t="shared" si="22"/>
        <v>273.59999999999997</v>
      </c>
      <c r="J57" s="97">
        <f t="shared" si="23"/>
        <v>836.40000000000009</v>
      </c>
      <c r="K57" s="69" t="str">
        <f t="shared" si="24"/>
        <v>Objetivo OK</v>
      </c>
    </row>
    <row r="58" spans="1:11" ht="15" thickBot="1" x14ac:dyDescent="0.4">
      <c r="A58" s="70"/>
      <c r="B58" s="70"/>
      <c r="C58" s="70"/>
      <c r="D58" s="71"/>
      <c r="E58" s="98">
        <f>SUM(E54:E57)</f>
        <v>20</v>
      </c>
      <c r="F58" s="99">
        <f>SUM(F54:F57)</f>
        <v>1380</v>
      </c>
      <c r="G58" s="70"/>
      <c r="H58" s="100">
        <f>SUM(H54:H57)</f>
        <v>6</v>
      </c>
      <c r="I58" s="101">
        <f>SUM(I54:I57)</f>
        <v>496.79999999999995</v>
      </c>
      <c r="J58" s="102">
        <f>SUM(J54:J57)</f>
        <v>2413.1999999999998</v>
      </c>
    </row>
    <row r="59" spans="1:11" ht="15" thickBot="1" x14ac:dyDescent="0.4">
      <c r="A59" s="70"/>
      <c r="B59" s="70"/>
      <c r="C59" s="70"/>
      <c r="D59" s="71"/>
      <c r="E59" s="70"/>
      <c r="F59" s="70"/>
      <c r="G59" s="70"/>
      <c r="H59" s="70"/>
      <c r="I59" s="70"/>
      <c r="J59" s="70"/>
    </row>
    <row r="60" spans="1:11" ht="15" thickBot="1" x14ac:dyDescent="0.4">
      <c r="A60" s="70"/>
      <c r="B60" s="70"/>
      <c r="C60" s="70"/>
      <c r="D60" s="113" t="s">
        <v>78</v>
      </c>
      <c r="E60" s="114"/>
      <c r="F60" s="103">
        <f>F58+I58</f>
        <v>1876.8</v>
      </c>
      <c r="G60" s="70"/>
      <c r="H60" s="70"/>
      <c r="I60" s="70"/>
      <c r="J60" s="70"/>
    </row>
    <row r="62" spans="1:11" x14ac:dyDescent="0.35">
      <c r="A62" s="115" t="s">
        <v>83</v>
      </c>
      <c r="B62" s="115"/>
      <c r="C62" s="115"/>
      <c r="D62" s="115"/>
      <c r="E62" s="115"/>
      <c r="F62" s="115"/>
      <c r="G62" s="115"/>
      <c r="H62" s="115"/>
      <c r="I62" s="115"/>
      <c r="J62" s="115"/>
    </row>
    <row r="63" spans="1:11" x14ac:dyDescent="0.35">
      <c r="A63" s="70"/>
      <c r="B63" s="70"/>
      <c r="C63" s="70"/>
      <c r="D63" s="71"/>
      <c r="E63" s="70"/>
      <c r="F63" s="70"/>
      <c r="G63" s="72"/>
      <c r="H63" s="70"/>
      <c r="I63" s="70"/>
      <c r="J63" s="70"/>
    </row>
    <row r="64" spans="1:11" ht="15" thickBot="1" x14ac:dyDescent="0.4">
      <c r="A64" s="70"/>
      <c r="B64" s="70"/>
      <c r="C64" s="70"/>
      <c r="D64" s="116" t="s">
        <v>65</v>
      </c>
      <c r="E64" s="117"/>
      <c r="F64" s="118"/>
      <c r="G64" s="119" t="s">
        <v>66</v>
      </c>
      <c r="H64" s="119"/>
      <c r="I64" s="120"/>
      <c r="J64" s="70"/>
    </row>
    <row r="65" spans="1:11" ht="15" thickBot="1" x14ac:dyDescent="0.4">
      <c r="A65" s="73" t="s">
        <v>67</v>
      </c>
      <c r="B65" s="74" t="s">
        <v>68</v>
      </c>
      <c r="C65" s="74" t="s">
        <v>69</v>
      </c>
      <c r="D65" s="74" t="s">
        <v>70</v>
      </c>
      <c r="E65" s="74" t="s">
        <v>71</v>
      </c>
      <c r="F65" s="74" t="s">
        <v>72</v>
      </c>
      <c r="G65" s="75" t="s">
        <v>70</v>
      </c>
      <c r="H65" s="75" t="s">
        <v>71</v>
      </c>
      <c r="I65" s="75" t="s">
        <v>72</v>
      </c>
      <c r="J65" s="76" t="s">
        <v>73</v>
      </c>
    </row>
    <row r="66" spans="1:11" x14ac:dyDescent="0.35">
      <c r="A66" s="77" t="s">
        <v>74</v>
      </c>
      <c r="B66" s="78">
        <v>290</v>
      </c>
      <c r="C66" s="79">
        <v>90</v>
      </c>
      <c r="D66" s="80">
        <v>24</v>
      </c>
      <c r="E66" s="81"/>
      <c r="F66" s="80">
        <f>D66*E66</f>
        <v>0</v>
      </c>
      <c r="G66" s="82">
        <f>D66*1.2</f>
        <v>28.799999999999997</v>
      </c>
      <c r="H66" s="81"/>
      <c r="I66" s="82">
        <f>G66*H66</f>
        <v>0</v>
      </c>
      <c r="J66" s="83">
        <f>((C66-D66)*E66)+((C66-G66)*H66)</f>
        <v>0</v>
      </c>
      <c r="K66" s="69" t="str">
        <f>IF(E66=5,"Objetivo OK","Objetivo no alcanzado")</f>
        <v>Objetivo no alcanzado</v>
      </c>
    </row>
    <row r="67" spans="1:11" x14ac:dyDescent="0.35">
      <c r="A67" s="84" t="s">
        <v>75</v>
      </c>
      <c r="B67" s="85">
        <v>390</v>
      </c>
      <c r="C67" s="86">
        <v>140</v>
      </c>
      <c r="D67" s="87">
        <v>54</v>
      </c>
      <c r="E67" s="88"/>
      <c r="F67" s="87">
        <f t="shared" ref="F67:F69" si="25">D67*E67</f>
        <v>0</v>
      </c>
      <c r="G67" s="89">
        <f t="shared" ref="G67:G69" si="26">D67*1.2</f>
        <v>64.8</v>
      </c>
      <c r="H67" s="88"/>
      <c r="I67" s="89">
        <f t="shared" ref="I67:I69" si="27">G67*H67</f>
        <v>0</v>
      </c>
      <c r="J67" s="90">
        <f t="shared" ref="J67:J69" si="28">((C67-D67)*E67)+((C67-G67)*H67)</f>
        <v>0</v>
      </c>
      <c r="K67" s="69" t="str">
        <f t="shared" ref="K67:K69" si="29">IF(E67=5,"Objetivo OK","Objetivo no alcanzado")</f>
        <v>Objetivo no alcanzado</v>
      </c>
    </row>
    <row r="68" spans="1:11" x14ac:dyDescent="0.35">
      <c r="A68" s="84" t="s">
        <v>76</v>
      </c>
      <c r="B68" s="85">
        <v>490</v>
      </c>
      <c r="C68" s="86">
        <v>190</v>
      </c>
      <c r="D68" s="87">
        <v>84</v>
      </c>
      <c r="E68" s="88"/>
      <c r="F68" s="87">
        <f t="shared" si="25"/>
        <v>0</v>
      </c>
      <c r="G68" s="89">
        <f t="shared" si="26"/>
        <v>100.8</v>
      </c>
      <c r="H68" s="88"/>
      <c r="I68" s="89">
        <f t="shared" si="27"/>
        <v>0</v>
      </c>
      <c r="J68" s="90">
        <f t="shared" si="28"/>
        <v>0</v>
      </c>
      <c r="K68" s="69" t="str">
        <f t="shared" si="29"/>
        <v>Objetivo no alcanzado</v>
      </c>
    </row>
    <row r="69" spans="1:11" ht="15" thickBot="1" x14ac:dyDescent="0.4">
      <c r="A69" s="91" t="s">
        <v>77</v>
      </c>
      <c r="B69" s="92">
        <v>490</v>
      </c>
      <c r="C69" s="93">
        <v>240</v>
      </c>
      <c r="D69" s="94">
        <v>114</v>
      </c>
      <c r="E69" s="95"/>
      <c r="F69" s="94">
        <f t="shared" si="25"/>
        <v>0</v>
      </c>
      <c r="G69" s="96">
        <f t="shared" si="26"/>
        <v>136.79999999999998</v>
      </c>
      <c r="H69" s="95"/>
      <c r="I69" s="96">
        <f t="shared" si="27"/>
        <v>0</v>
      </c>
      <c r="J69" s="97">
        <f t="shared" si="28"/>
        <v>0</v>
      </c>
      <c r="K69" s="69" t="str">
        <f t="shared" si="29"/>
        <v>Objetivo no alcanzado</v>
      </c>
    </row>
    <row r="70" spans="1:11" ht="15" thickBot="1" x14ac:dyDescent="0.4">
      <c r="A70" s="70"/>
      <c r="B70" s="70"/>
      <c r="C70" s="70"/>
      <c r="D70" s="71"/>
      <c r="E70" s="98">
        <f>SUM(E66:E69)</f>
        <v>0</v>
      </c>
      <c r="F70" s="99">
        <f>SUM(F66:F69)</f>
        <v>0</v>
      </c>
      <c r="G70" s="70"/>
      <c r="H70" s="100">
        <f>SUM(H66:H69)</f>
        <v>0</v>
      </c>
      <c r="I70" s="101">
        <f>SUM(I66:I69)</f>
        <v>0</v>
      </c>
      <c r="J70" s="102">
        <f>SUM(J66:J69)</f>
        <v>0</v>
      </c>
    </row>
    <row r="71" spans="1:11" ht="15" thickBot="1" x14ac:dyDescent="0.4">
      <c r="A71" s="70"/>
      <c r="B71" s="70"/>
      <c r="C71" s="70"/>
      <c r="D71" s="71"/>
      <c r="E71" s="70"/>
      <c r="F71" s="70"/>
      <c r="G71" s="70"/>
      <c r="H71" s="70"/>
      <c r="I71" s="70"/>
      <c r="J71" s="70"/>
    </row>
    <row r="72" spans="1:11" ht="15" thickBot="1" x14ac:dyDescent="0.4">
      <c r="A72" s="70"/>
      <c r="B72" s="70"/>
      <c r="C72" s="70"/>
      <c r="D72" s="113" t="s">
        <v>78</v>
      </c>
      <c r="E72" s="114"/>
      <c r="F72" s="103">
        <f>F70+I70</f>
        <v>0</v>
      </c>
      <c r="G72" s="70"/>
      <c r="H72" s="70"/>
      <c r="I72" s="70"/>
      <c r="J72" s="70"/>
    </row>
    <row r="74" spans="1:11" x14ac:dyDescent="0.35">
      <c r="A74" s="115" t="s">
        <v>84</v>
      </c>
      <c r="B74" s="115"/>
      <c r="C74" s="115"/>
      <c r="D74" s="115"/>
      <c r="E74" s="115"/>
      <c r="F74" s="115"/>
      <c r="G74" s="115"/>
      <c r="H74" s="115"/>
      <c r="I74" s="115"/>
      <c r="J74" s="115"/>
    </row>
    <row r="75" spans="1:11" x14ac:dyDescent="0.35">
      <c r="A75" s="70"/>
      <c r="B75" s="70"/>
      <c r="C75" s="70"/>
      <c r="D75" s="71"/>
      <c r="E75" s="70"/>
      <c r="F75" s="70"/>
      <c r="G75" s="72"/>
      <c r="H75" s="70"/>
      <c r="I75" s="70"/>
      <c r="J75" s="70"/>
    </row>
    <row r="76" spans="1:11" ht="15" thickBot="1" x14ac:dyDescent="0.4">
      <c r="A76" s="70"/>
      <c r="B76" s="70"/>
      <c r="C76" s="70"/>
      <c r="D76" s="116" t="s">
        <v>65</v>
      </c>
      <c r="E76" s="117"/>
      <c r="F76" s="118"/>
      <c r="G76" s="119" t="s">
        <v>66</v>
      </c>
      <c r="H76" s="119"/>
      <c r="I76" s="120"/>
      <c r="J76" s="70"/>
    </row>
    <row r="77" spans="1:11" ht="15" thickBot="1" x14ac:dyDescent="0.4">
      <c r="A77" s="73" t="s">
        <v>67</v>
      </c>
      <c r="B77" s="74" t="s">
        <v>68</v>
      </c>
      <c r="C77" s="74" t="s">
        <v>69</v>
      </c>
      <c r="D77" s="74" t="s">
        <v>70</v>
      </c>
      <c r="E77" s="74" t="s">
        <v>71</v>
      </c>
      <c r="F77" s="74" t="s">
        <v>72</v>
      </c>
      <c r="G77" s="75" t="s">
        <v>70</v>
      </c>
      <c r="H77" s="75" t="s">
        <v>71</v>
      </c>
      <c r="I77" s="75" t="s">
        <v>72</v>
      </c>
      <c r="J77" s="76" t="s">
        <v>73</v>
      </c>
    </row>
    <row r="78" spans="1:11" x14ac:dyDescent="0.35">
      <c r="A78" s="77" t="s">
        <v>74</v>
      </c>
      <c r="B78" s="78">
        <v>290</v>
      </c>
      <c r="C78" s="79">
        <v>90</v>
      </c>
      <c r="D78" s="80">
        <v>24</v>
      </c>
      <c r="E78" s="81"/>
      <c r="F78" s="80">
        <f>D78*E78</f>
        <v>0</v>
      </c>
      <c r="G78" s="82">
        <f>D78*1.2</f>
        <v>28.799999999999997</v>
      </c>
      <c r="H78" s="81"/>
      <c r="I78" s="82">
        <f>G78*H78</f>
        <v>0</v>
      </c>
      <c r="J78" s="83">
        <f>((C78-D78)*E78)+((C78-G78)*H78)</f>
        <v>0</v>
      </c>
      <c r="K78" s="69" t="str">
        <f>IF(E78=5,"Objetivo OK","Objetivo no alcanzado")</f>
        <v>Objetivo no alcanzado</v>
      </c>
    </row>
    <row r="79" spans="1:11" x14ac:dyDescent="0.35">
      <c r="A79" s="84" t="s">
        <v>75</v>
      </c>
      <c r="B79" s="85">
        <v>390</v>
      </c>
      <c r="C79" s="86">
        <v>140</v>
      </c>
      <c r="D79" s="87">
        <v>54</v>
      </c>
      <c r="E79" s="88"/>
      <c r="F79" s="87">
        <f t="shared" ref="F79:F81" si="30">D79*E79</f>
        <v>0</v>
      </c>
      <c r="G79" s="89">
        <f t="shared" ref="G79:G81" si="31">D79*1.2</f>
        <v>64.8</v>
      </c>
      <c r="H79" s="88"/>
      <c r="I79" s="89">
        <f t="shared" ref="I79:I81" si="32">G79*H79</f>
        <v>0</v>
      </c>
      <c r="J79" s="90">
        <f t="shared" ref="J79:J81" si="33">((C79-D79)*E79)+((C79-G79)*H79)</f>
        <v>0</v>
      </c>
      <c r="K79" s="69" t="str">
        <f t="shared" ref="K79:K81" si="34">IF(E79=5,"Objetivo OK","Objetivo no alcanzado")</f>
        <v>Objetivo no alcanzado</v>
      </c>
    </row>
    <row r="80" spans="1:11" x14ac:dyDescent="0.35">
      <c r="A80" s="84" t="s">
        <v>76</v>
      </c>
      <c r="B80" s="85">
        <v>490</v>
      </c>
      <c r="C80" s="86">
        <v>190</v>
      </c>
      <c r="D80" s="87">
        <v>84</v>
      </c>
      <c r="E80" s="88"/>
      <c r="F80" s="87">
        <f t="shared" si="30"/>
        <v>0</v>
      </c>
      <c r="G80" s="89">
        <f t="shared" si="31"/>
        <v>100.8</v>
      </c>
      <c r="H80" s="88"/>
      <c r="I80" s="89">
        <f t="shared" si="32"/>
        <v>0</v>
      </c>
      <c r="J80" s="90">
        <f t="shared" si="33"/>
        <v>0</v>
      </c>
      <c r="K80" s="69" t="str">
        <f t="shared" si="34"/>
        <v>Objetivo no alcanzado</v>
      </c>
    </row>
    <row r="81" spans="1:11" ht="15" thickBot="1" x14ac:dyDescent="0.4">
      <c r="A81" s="91" t="s">
        <v>77</v>
      </c>
      <c r="B81" s="92">
        <v>490</v>
      </c>
      <c r="C81" s="93">
        <v>240</v>
      </c>
      <c r="D81" s="94">
        <v>114</v>
      </c>
      <c r="E81" s="95"/>
      <c r="F81" s="94">
        <f t="shared" si="30"/>
        <v>0</v>
      </c>
      <c r="G81" s="96">
        <f t="shared" si="31"/>
        <v>136.79999999999998</v>
      </c>
      <c r="H81" s="95"/>
      <c r="I81" s="96">
        <f t="shared" si="32"/>
        <v>0</v>
      </c>
      <c r="J81" s="97">
        <f t="shared" si="33"/>
        <v>0</v>
      </c>
      <c r="K81" s="69" t="str">
        <f t="shared" si="34"/>
        <v>Objetivo no alcanzado</v>
      </c>
    </row>
    <row r="82" spans="1:11" ht="15" thickBot="1" x14ac:dyDescent="0.4">
      <c r="A82" s="70"/>
      <c r="B82" s="70"/>
      <c r="C82" s="70"/>
      <c r="D82" s="71"/>
      <c r="E82" s="98">
        <f>SUM(E78:E81)</f>
        <v>0</v>
      </c>
      <c r="F82" s="99">
        <f>SUM(F78:F81)</f>
        <v>0</v>
      </c>
      <c r="G82" s="70"/>
      <c r="H82" s="100">
        <f>SUM(H78:H81)</f>
        <v>0</v>
      </c>
      <c r="I82" s="101">
        <f>SUM(I78:I81)</f>
        <v>0</v>
      </c>
      <c r="J82" s="102">
        <f>SUM(J78:J81)</f>
        <v>0</v>
      </c>
    </row>
    <row r="83" spans="1:11" ht="15" thickBot="1" x14ac:dyDescent="0.4">
      <c r="A83" s="70"/>
      <c r="B83" s="70"/>
      <c r="C83" s="70"/>
      <c r="D83" s="71"/>
      <c r="E83" s="70"/>
      <c r="F83" s="70"/>
      <c r="G83" s="70"/>
      <c r="H83" s="70"/>
      <c r="I83" s="70"/>
      <c r="J83" s="70"/>
    </row>
    <row r="84" spans="1:11" ht="15" thickBot="1" x14ac:dyDescent="0.4">
      <c r="A84" s="70"/>
      <c r="B84" s="70"/>
      <c r="C84" s="70"/>
      <c r="D84" s="113" t="s">
        <v>78</v>
      </c>
      <c r="E84" s="114"/>
      <c r="F84" s="103">
        <f>F82+I82</f>
        <v>0</v>
      </c>
      <c r="G84" s="70"/>
      <c r="H84" s="70"/>
      <c r="I84" s="70"/>
      <c r="J84" s="70"/>
    </row>
    <row r="86" spans="1:11" x14ac:dyDescent="0.35">
      <c r="A86" s="115" t="s">
        <v>85</v>
      </c>
      <c r="B86" s="115"/>
      <c r="C86" s="115"/>
      <c r="D86" s="115"/>
      <c r="E86" s="115"/>
      <c r="F86" s="115"/>
      <c r="G86" s="115"/>
      <c r="H86" s="115"/>
      <c r="I86" s="115"/>
      <c r="J86" s="115"/>
    </row>
    <row r="87" spans="1:11" x14ac:dyDescent="0.35">
      <c r="A87" s="70"/>
      <c r="B87" s="70"/>
      <c r="C87" s="70"/>
      <c r="D87" s="71"/>
      <c r="E87" s="70"/>
      <c r="F87" s="70"/>
      <c r="G87" s="72"/>
      <c r="H87" s="70"/>
      <c r="I87" s="70"/>
      <c r="J87" s="70"/>
    </row>
    <row r="88" spans="1:11" ht="15" thickBot="1" x14ac:dyDescent="0.4">
      <c r="A88" s="70"/>
      <c r="B88" s="70"/>
      <c r="C88" s="70"/>
      <c r="D88" s="116" t="s">
        <v>65</v>
      </c>
      <c r="E88" s="117"/>
      <c r="F88" s="118"/>
      <c r="G88" s="119" t="s">
        <v>66</v>
      </c>
      <c r="H88" s="119"/>
      <c r="I88" s="120"/>
      <c r="J88" s="70"/>
    </row>
    <row r="89" spans="1:11" ht="15" thickBot="1" x14ac:dyDescent="0.4">
      <c r="A89" s="73" t="s">
        <v>67</v>
      </c>
      <c r="B89" s="74" t="s">
        <v>68</v>
      </c>
      <c r="C89" s="74" t="s">
        <v>69</v>
      </c>
      <c r="D89" s="74" t="s">
        <v>70</v>
      </c>
      <c r="E89" s="74" t="s">
        <v>71</v>
      </c>
      <c r="F89" s="74" t="s">
        <v>72</v>
      </c>
      <c r="G89" s="75" t="s">
        <v>70</v>
      </c>
      <c r="H89" s="75" t="s">
        <v>71</v>
      </c>
      <c r="I89" s="75" t="s">
        <v>72</v>
      </c>
      <c r="J89" s="76" t="s">
        <v>73</v>
      </c>
    </row>
    <row r="90" spans="1:11" x14ac:dyDescent="0.35">
      <c r="A90" s="77" t="s">
        <v>74</v>
      </c>
      <c r="B90" s="78">
        <v>290</v>
      </c>
      <c r="C90" s="79">
        <v>90</v>
      </c>
      <c r="D90" s="80">
        <v>24</v>
      </c>
      <c r="E90" s="81"/>
      <c r="F90" s="80">
        <f>D90*E90</f>
        <v>0</v>
      </c>
      <c r="G90" s="82">
        <f>D90*1.2</f>
        <v>28.799999999999997</v>
      </c>
      <c r="H90" s="81"/>
      <c r="I90" s="82">
        <f>G90*H90</f>
        <v>0</v>
      </c>
      <c r="J90" s="83">
        <f>((C90-D90)*E90)+((C90-G90)*H90)</f>
        <v>0</v>
      </c>
      <c r="K90" s="69" t="str">
        <f>IF(E90=5,"Objetivo OK","Objetivo no alcanzado")</f>
        <v>Objetivo no alcanzado</v>
      </c>
    </row>
    <row r="91" spans="1:11" x14ac:dyDescent="0.35">
      <c r="A91" s="84" t="s">
        <v>75</v>
      </c>
      <c r="B91" s="85">
        <v>390</v>
      </c>
      <c r="C91" s="86">
        <v>140</v>
      </c>
      <c r="D91" s="87">
        <v>54</v>
      </c>
      <c r="E91" s="88"/>
      <c r="F91" s="87">
        <f t="shared" ref="F91:F93" si="35">D91*E91</f>
        <v>0</v>
      </c>
      <c r="G91" s="89">
        <f t="shared" ref="G91:G93" si="36">D91*1.2</f>
        <v>64.8</v>
      </c>
      <c r="H91" s="88"/>
      <c r="I91" s="89">
        <f t="shared" ref="I91:I93" si="37">G91*H91</f>
        <v>0</v>
      </c>
      <c r="J91" s="90">
        <f t="shared" ref="J91:J93" si="38">((C91-D91)*E91)+((C91-G91)*H91)</f>
        <v>0</v>
      </c>
      <c r="K91" s="69" t="str">
        <f t="shared" ref="K91:K93" si="39">IF(E91=5,"Objetivo OK","Objetivo no alcanzado")</f>
        <v>Objetivo no alcanzado</v>
      </c>
    </row>
    <row r="92" spans="1:11" x14ac:dyDescent="0.35">
      <c r="A92" s="84" t="s">
        <v>76</v>
      </c>
      <c r="B92" s="85">
        <v>490</v>
      </c>
      <c r="C92" s="86">
        <v>190</v>
      </c>
      <c r="D92" s="87">
        <v>84</v>
      </c>
      <c r="E92" s="88"/>
      <c r="F92" s="87">
        <f t="shared" si="35"/>
        <v>0</v>
      </c>
      <c r="G92" s="89">
        <f t="shared" si="36"/>
        <v>100.8</v>
      </c>
      <c r="H92" s="88"/>
      <c r="I92" s="89">
        <f t="shared" si="37"/>
        <v>0</v>
      </c>
      <c r="J92" s="90">
        <f t="shared" si="38"/>
        <v>0</v>
      </c>
      <c r="K92" s="69" t="str">
        <f t="shared" si="39"/>
        <v>Objetivo no alcanzado</v>
      </c>
    </row>
    <row r="93" spans="1:11" ht="15" thickBot="1" x14ac:dyDescent="0.4">
      <c r="A93" s="91" t="s">
        <v>77</v>
      </c>
      <c r="B93" s="92">
        <v>490</v>
      </c>
      <c r="C93" s="93">
        <v>240</v>
      </c>
      <c r="D93" s="94">
        <v>114</v>
      </c>
      <c r="E93" s="95"/>
      <c r="F93" s="94">
        <f t="shared" si="35"/>
        <v>0</v>
      </c>
      <c r="G93" s="96">
        <f t="shared" si="36"/>
        <v>136.79999999999998</v>
      </c>
      <c r="H93" s="95"/>
      <c r="I93" s="96">
        <f t="shared" si="37"/>
        <v>0</v>
      </c>
      <c r="J93" s="97">
        <f t="shared" si="38"/>
        <v>0</v>
      </c>
      <c r="K93" s="69" t="str">
        <f t="shared" si="39"/>
        <v>Objetivo no alcanzado</v>
      </c>
    </row>
    <row r="94" spans="1:11" ht="15" thickBot="1" x14ac:dyDescent="0.4">
      <c r="A94" s="70"/>
      <c r="B94" s="70"/>
      <c r="C94" s="70"/>
      <c r="D94" s="71"/>
      <c r="E94" s="98">
        <f>SUM(E90:E93)</f>
        <v>0</v>
      </c>
      <c r="F94" s="99">
        <f>SUM(F90:F93)</f>
        <v>0</v>
      </c>
      <c r="G94" s="70"/>
      <c r="H94" s="100">
        <f>SUM(H90:H93)</f>
        <v>0</v>
      </c>
      <c r="I94" s="101">
        <f>SUM(I90:I93)</f>
        <v>0</v>
      </c>
      <c r="J94" s="102">
        <f>SUM(J90:J93)</f>
        <v>0</v>
      </c>
    </row>
    <row r="95" spans="1:11" ht="15" thickBot="1" x14ac:dyDescent="0.4">
      <c r="A95" s="70"/>
      <c r="B95" s="70"/>
      <c r="C95" s="70"/>
      <c r="D95" s="71"/>
      <c r="E95" s="70"/>
      <c r="F95" s="70"/>
      <c r="G95" s="70"/>
      <c r="H95" s="70"/>
      <c r="I95" s="70"/>
      <c r="J95" s="70"/>
    </row>
    <row r="96" spans="1:11" ht="15" thickBot="1" x14ac:dyDescent="0.4">
      <c r="A96" s="70"/>
      <c r="B96" s="70"/>
      <c r="C96" s="70"/>
      <c r="D96" s="113" t="s">
        <v>78</v>
      </c>
      <c r="E96" s="114"/>
      <c r="F96" s="103">
        <f>F94+I94</f>
        <v>0</v>
      </c>
      <c r="G96" s="70"/>
      <c r="H96" s="70"/>
      <c r="I96" s="70"/>
      <c r="J96" s="70"/>
    </row>
    <row r="98" spans="1:11" x14ac:dyDescent="0.35">
      <c r="A98" s="115" t="s">
        <v>86</v>
      </c>
      <c r="B98" s="115"/>
      <c r="C98" s="115"/>
      <c r="D98" s="115"/>
      <c r="E98" s="115"/>
      <c r="F98" s="115"/>
      <c r="G98" s="115"/>
      <c r="H98" s="115"/>
      <c r="I98" s="115"/>
      <c r="J98" s="115"/>
    </row>
    <row r="99" spans="1:11" x14ac:dyDescent="0.35">
      <c r="A99" s="70"/>
      <c r="B99" s="70"/>
      <c r="C99" s="70"/>
      <c r="D99" s="71"/>
      <c r="E99" s="70"/>
      <c r="F99" s="70"/>
      <c r="G99" s="72"/>
      <c r="H99" s="70"/>
      <c r="I99" s="70"/>
      <c r="J99" s="70"/>
    </row>
    <row r="100" spans="1:11" ht="15" thickBot="1" x14ac:dyDescent="0.4">
      <c r="A100" s="70"/>
      <c r="B100" s="70"/>
      <c r="C100" s="70"/>
      <c r="D100" s="116" t="s">
        <v>65</v>
      </c>
      <c r="E100" s="117"/>
      <c r="F100" s="118"/>
      <c r="G100" s="119" t="s">
        <v>66</v>
      </c>
      <c r="H100" s="119"/>
      <c r="I100" s="120"/>
      <c r="J100" s="70"/>
    </row>
    <row r="101" spans="1:11" ht="15" thickBot="1" x14ac:dyDescent="0.4">
      <c r="A101" s="73" t="s">
        <v>67</v>
      </c>
      <c r="B101" s="74" t="s">
        <v>68</v>
      </c>
      <c r="C101" s="74" t="s">
        <v>69</v>
      </c>
      <c r="D101" s="74" t="s">
        <v>70</v>
      </c>
      <c r="E101" s="74" t="s">
        <v>71</v>
      </c>
      <c r="F101" s="74" t="s">
        <v>72</v>
      </c>
      <c r="G101" s="75" t="s">
        <v>70</v>
      </c>
      <c r="H101" s="75" t="s">
        <v>71</v>
      </c>
      <c r="I101" s="75" t="s">
        <v>72</v>
      </c>
      <c r="J101" s="76" t="s">
        <v>73</v>
      </c>
    </row>
    <row r="102" spans="1:11" x14ac:dyDescent="0.35">
      <c r="A102" s="77" t="s">
        <v>74</v>
      </c>
      <c r="B102" s="78">
        <v>290</v>
      </c>
      <c r="C102" s="79">
        <v>90</v>
      </c>
      <c r="D102" s="80">
        <v>24</v>
      </c>
      <c r="E102" s="81"/>
      <c r="F102" s="80">
        <f>D102*E102</f>
        <v>0</v>
      </c>
      <c r="G102" s="82">
        <f>D102*1.2</f>
        <v>28.799999999999997</v>
      </c>
      <c r="H102" s="81"/>
      <c r="I102" s="82">
        <f>G102*H102</f>
        <v>0</v>
      </c>
      <c r="J102" s="83">
        <f>((C102-D102)*E102)+((C102-G102)*H102)</f>
        <v>0</v>
      </c>
      <c r="K102" s="69" t="str">
        <f>IF(E102=5,"Objetivo OK","Objetivo no alcanzado")</f>
        <v>Objetivo no alcanzado</v>
      </c>
    </row>
    <row r="103" spans="1:11" x14ac:dyDescent="0.35">
      <c r="A103" s="84" t="s">
        <v>75</v>
      </c>
      <c r="B103" s="85">
        <v>390</v>
      </c>
      <c r="C103" s="86">
        <v>140</v>
      </c>
      <c r="D103" s="87">
        <v>54</v>
      </c>
      <c r="E103" s="88"/>
      <c r="F103" s="87">
        <f t="shared" ref="F103:F105" si="40">D103*E103</f>
        <v>0</v>
      </c>
      <c r="G103" s="89">
        <f t="shared" ref="G103:G105" si="41">D103*1.2</f>
        <v>64.8</v>
      </c>
      <c r="H103" s="88"/>
      <c r="I103" s="89">
        <f t="shared" ref="I103:I105" si="42">G103*H103</f>
        <v>0</v>
      </c>
      <c r="J103" s="90">
        <f t="shared" ref="J103:J105" si="43">((C103-D103)*E103)+((C103-G103)*H103)</f>
        <v>0</v>
      </c>
      <c r="K103" s="69" t="str">
        <f t="shared" ref="K103:K105" si="44">IF(E103=5,"Objetivo OK","Objetivo no alcanzado")</f>
        <v>Objetivo no alcanzado</v>
      </c>
    </row>
    <row r="104" spans="1:11" x14ac:dyDescent="0.35">
      <c r="A104" s="84" t="s">
        <v>76</v>
      </c>
      <c r="B104" s="85">
        <v>490</v>
      </c>
      <c r="C104" s="86">
        <v>190</v>
      </c>
      <c r="D104" s="87">
        <v>84</v>
      </c>
      <c r="E104" s="88"/>
      <c r="F104" s="87">
        <f t="shared" si="40"/>
        <v>0</v>
      </c>
      <c r="G104" s="89">
        <f t="shared" si="41"/>
        <v>100.8</v>
      </c>
      <c r="H104" s="88"/>
      <c r="I104" s="89">
        <f t="shared" si="42"/>
        <v>0</v>
      </c>
      <c r="J104" s="90">
        <f t="shared" si="43"/>
        <v>0</v>
      </c>
      <c r="K104" s="69" t="str">
        <f t="shared" si="44"/>
        <v>Objetivo no alcanzado</v>
      </c>
    </row>
    <row r="105" spans="1:11" ht="15" thickBot="1" x14ac:dyDescent="0.4">
      <c r="A105" s="91" t="s">
        <v>77</v>
      </c>
      <c r="B105" s="92">
        <v>490</v>
      </c>
      <c r="C105" s="93">
        <v>240</v>
      </c>
      <c r="D105" s="94">
        <v>114</v>
      </c>
      <c r="E105" s="95"/>
      <c r="F105" s="94">
        <f t="shared" si="40"/>
        <v>0</v>
      </c>
      <c r="G105" s="96">
        <f t="shared" si="41"/>
        <v>136.79999999999998</v>
      </c>
      <c r="H105" s="95"/>
      <c r="I105" s="96">
        <f t="shared" si="42"/>
        <v>0</v>
      </c>
      <c r="J105" s="97">
        <f t="shared" si="43"/>
        <v>0</v>
      </c>
      <c r="K105" s="69" t="str">
        <f t="shared" si="44"/>
        <v>Objetivo no alcanzado</v>
      </c>
    </row>
    <row r="106" spans="1:11" ht="15" thickBot="1" x14ac:dyDescent="0.4">
      <c r="A106" s="70"/>
      <c r="B106" s="70"/>
      <c r="C106" s="70"/>
      <c r="D106" s="71"/>
      <c r="E106" s="98">
        <f>SUM(E102:E105)</f>
        <v>0</v>
      </c>
      <c r="F106" s="99">
        <f>SUM(F102:F105)</f>
        <v>0</v>
      </c>
      <c r="G106" s="70"/>
      <c r="H106" s="100">
        <f>SUM(H102:H105)</f>
        <v>0</v>
      </c>
      <c r="I106" s="101">
        <f>SUM(I102:I105)</f>
        <v>0</v>
      </c>
      <c r="J106" s="102">
        <f>SUM(J102:J105)</f>
        <v>0</v>
      </c>
    </row>
    <row r="107" spans="1:11" ht="15" thickBot="1" x14ac:dyDescent="0.4">
      <c r="A107" s="70"/>
      <c r="B107" s="70"/>
      <c r="C107" s="70"/>
      <c r="D107" s="71"/>
      <c r="E107" s="70"/>
      <c r="F107" s="70"/>
      <c r="G107" s="70"/>
      <c r="H107" s="70"/>
      <c r="I107" s="70"/>
      <c r="J107" s="70"/>
    </row>
    <row r="108" spans="1:11" ht="15" thickBot="1" x14ac:dyDescent="0.4">
      <c r="A108" s="70"/>
      <c r="B108" s="70"/>
      <c r="C108" s="70"/>
      <c r="D108" s="113" t="s">
        <v>78</v>
      </c>
      <c r="E108" s="114"/>
      <c r="F108" s="103">
        <f>F106+I106</f>
        <v>0</v>
      </c>
      <c r="G108" s="70"/>
      <c r="H108" s="70"/>
      <c r="I108" s="70"/>
      <c r="J108" s="70"/>
    </row>
    <row r="110" spans="1:11" x14ac:dyDescent="0.35">
      <c r="A110" s="115" t="s">
        <v>87</v>
      </c>
      <c r="B110" s="115"/>
      <c r="C110" s="115"/>
      <c r="D110" s="115"/>
      <c r="E110" s="115"/>
      <c r="F110" s="115"/>
      <c r="G110" s="115"/>
      <c r="H110" s="115"/>
      <c r="I110" s="115"/>
      <c r="J110" s="115"/>
    </row>
    <row r="111" spans="1:11" x14ac:dyDescent="0.35">
      <c r="A111" s="70"/>
      <c r="B111" s="70"/>
      <c r="C111" s="70"/>
      <c r="D111" s="71"/>
      <c r="E111" s="70"/>
      <c r="F111" s="70"/>
      <c r="G111" s="72"/>
      <c r="H111" s="70"/>
      <c r="I111" s="70"/>
      <c r="J111" s="70"/>
    </row>
    <row r="112" spans="1:11" ht="15" thickBot="1" x14ac:dyDescent="0.4">
      <c r="A112" s="70"/>
      <c r="B112" s="70"/>
      <c r="C112" s="70"/>
      <c r="D112" s="106" t="s">
        <v>65</v>
      </c>
      <c r="E112" s="107"/>
      <c r="F112" s="108"/>
      <c r="G112" s="109" t="s">
        <v>66</v>
      </c>
      <c r="H112" s="109"/>
      <c r="I112" s="110"/>
      <c r="J112" s="70"/>
    </row>
    <row r="113" spans="1:11" ht="15" thickBot="1" x14ac:dyDescent="0.4">
      <c r="A113" s="73" t="s">
        <v>67</v>
      </c>
      <c r="B113" s="74" t="s">
        <v>68</v>
      </c>
      <c r="C113" s="74" t="s">
        <v>69</v>
      </c>
      <c r="D113" s="74" t="s">
        <v>70</v>
      </c>
      <c r="E113" s="74" t="s">
        <v>71</v>
      </c>
      <c r="F113" s="74" t="s">
        <v>72</v>
      </c>
      <c r="G113" s="75" t="s">
        <v>70</v>
      </c>
      <c r="H113" s="75" t="s">
        <v>71</v>
      </c>
      <c r="I113" s="75" t="s">
        <v>72</v>
      </c>
      <c r="J113" s="76" t="s">
        <v>73</v>
      </c>
    </row>
    <row r="114" spans="1:11" x14ac:dyDescent="0.35">
      <c r="A114" s="77" t="s">
        <v>74</v>
      </c>
      <c r="B114" s="78">
        <v>290</v>
      </c>
      <c r="C114" s="79">
        <v>90</v>
      </c>
      <c r="D114" s="80">
        <v>24</v>
      </c>
      <c r="E114" s="81"/>
      <c r="F114" s="80">
        <f>D114*E114</f>
        <v>0</v>
      </c>
      <c r="G114" s="82">
        <f>D114*1.2</f>
        <v>28.799999999999997</v>
      </c>
      <c r="H114" s="81"/>
      <c r="I114" s="82">
        <f>G114*H114</f>
        <v>0</v>
      </c>
      <c r="J114" s="83">
        <f>((C114-D114)*E114)+((C114-G114)*H114)</f>
        <v>0</v>
      </c>
      <c r="K114" s="69" t="str">
        <f>IF(E114=5,"Objetivo OK","Objetivo no alcanzado")</f>
        <v>Objetivo no alcanzado</v>
      </c>
    </row>
    <row r="115" spans="1:11" x14ac:dyDescent="0.35">
      <c r="A115" s="84" t="s">
        <v>75</v>
      </c>
      <c r="B115" s="85">
        <v>390</v>
      </c>
      <c r="C115" s="86">
        <v>140</v>
      </c>
      <c r="D115" s="87">
        <v>54</v>
      </c>
      <c r="E115" s="88"/>
      <c r="F115" s="87">
        <f t="shared" ref="F115:F117" si="45">D115*E115</f>
        <v>0</v>
      </c>
      <c r="G115" s="89">
        <f t="shared" ref="G115:G117" si="46">D115*1.2</f>
        <v>64.8</v>
      </c>
      <c r="H115" s="88"/>
      <c r="I115" s="89">
        <f t="shared" ref="I115:I117" si="47">G115*H115</f>
        <v>0</v>
      </c>
      <c r="J115" s="90">
        <f t="shared" ref="J115:J117" si="48">((C115-D115)*E115)+((C115-G115)*H115)</f>
        <v>0</v>
      </c>
      <c r="K115" s="69" t="str">
        <f t="shared" ref="K115:K117" si="49">IF(E115=5,"Objetivo OK","Objetivo no alcanzado")</f>
        <v>Objetivo no alcanzado</v>
      </c>
    </row>
    <row r="116" spans="1:11" x14ac:dyDescent="0.35">
      <c r="A116" s="84" t="s">
        <v>76</v>
      </c>
      <c r="B116" s="85">
        <v>490</v>
      </c>
      <c r="C116" s="86">
        <v>190</v>
      </c>
      <c r="D116" s="87">
        <v>84</v>
      </c>
      <c r="E116" s="88"/>
      <c r="F116" s="87">
        <f t="shared" si="45"/>
        <v>0</v>
      </c>
      <c r="G116" s="89">
        <f t="shared" si="46"/>
        <v>100.8</v>
      </c>
      <c r="H116" s="88"/>
      <c r="I116" s="89">
        <f t="shared" si="47"/>
        <v>0</v>
      </c>
      <c r="J116" s="90">
        <f t="shared" si="48"/>
        <v>0</v>
      </c>
      <c r="K116" s="69" t="str">
        <f t="shared" si="49"/>
        <v>Objetivo no alcanzado</v>
      </c>
    </row>
    <row r="117" spans="1:11" ht="15" thickBot="1" x14ac:dyDescent="0.4">
      <c r="A117" s="91" t="s">
        <v>77</v>
      </c>
      <c r="B117" s="92">
        <v>490</v>
      </c>
      <c r="C117" s="93">
        <v>240</v>
      </c>
      <c r="D117" s="94">
        <v>114</v>
      </c>
      <c r="E117" s="95"/>
      <c r="F117" s="94">
        <f t="shared" si="45"/>
        <v>0</v>
      </c>
      <c r="G117" s="96">
        <f t="shared" si="46"/>
        <v>136.79999999999998</v>
      </c>
      <c r="H117" s="95"/>
      <c r="I117" s="96">
        <f t="shared" si="47"/>
        <v>0</v>
      </c>
      <c r="J117" s="97">
        <f t="shared" si="48"/>
        <v>0</v>
      </c>
      <c r="K117" s="69" t="str">
        <f t="shared" si="49"/>
        <v>Objetivo no alcanzado</v>
      </c>
    </row>
    <row r="118" spans="1:11" ht="15" thickBot="1" x14ac:dyDescent="0.4">
      <c r="A118" s="70"/>
      <c r="B118" s="70"/>
      <c r="C118" s="70"/>
      <c r="D118" s="71"/>
      <c r="E118" s="98">
        <f>SUM(E114:E117)</f>
        <v>0</v>
      </c>
      <c r="F118" s="99">
        <f>SUM(F114:F117)</f>
        <v>0</v>
      </c>
      <c r="G118" s="70"/>
      <c r="H118" s="100">
        <f>SUM(H114:H117)</f>
        <v>0</v>
      </c>
      <c r="I118" s="101">
        <f>SUM(I114:I117)</f>
        <v>0</v>
      </c>
      <c r="J118" s="102">
        <f>SUM(J114:J117)</f>
        <v>0</v>
      </c>
    </row>
    <row r="119" spans="1:11" ht="15" thickBot="1" x14ac:dyDescent="0.4">
      <c r="A119" s="70"/>
      <c r="B119" s="70"/>
      <c r="C119" s="70"/>
      <c r="D119" s="71"/>
      <c r="E119" s="70"/>
      <c r="F119" s="70"/>
      <c r="G119" s="70"/>
      <c r="H119" s="70"/>
      <c r="I119" s="70"/>
      <c r="J119" s="70"/>
    </row>
    <row r="120" spans="1:11" ht="15" thickBot="1" x14ac:dyDescent="0.4">
      <c r="A120" s="70"/>
      <c r="B120" s="70"/>
      <c r="C120" s="70"/>
      <c r="D120" s="113" t="s">
        <v>78</v>
      </c>
      <c r="E120" s="114"/>
      <c r="F120" s="103">
        <f>F118+I118</f>
        <v>0</v>
      </c>
      <c r="G120" s="70"/>
      <c r="H120" s="70"/>
      <c r="I120" s="70"/>
      <c r="J120" s="70"/>
    </row>
    <row r="122" spans="1:11" x14ac:dyDescent="0.35">
      <c r="A122" s="115" t="s">
        <v>88</v>
      </c>
      <c r="B122" s="115"/>
      <c r="C122" s="115"/>
      <c r="D122" s="115"/>
      <c r="E122" s="115"/>
      <c r="F122" s="115"/>
      <c r="G122" s="115"/>
      <c r="H122" s="115"/>
      <c r="I122" s="115"/>
      <c r="J122" s="115"/>
    </row>
    <row r="123" spans="1:11" x14ac:dyDescent="0.35">
      <c r="A123" s="70"/>
      <c r="B123" s="70"/>
      <c r="C123" s="70"/>
      <c r="D123" s="71"/>
      <c r="E123" s="70"/>
      <c r="F123" s="70"/>
      <c r="G123" s="72"/>
      <c r="H123" s="70"/>
      <c r="I123" s="70"/>
      <c r="J123" s="70"/>
    </row>
    <row r="124" spans="1:11" ht="15" thickBot="1" x14ac:dyDescent="0.4">
      <c r="A124" s="70"/>
      <c r="B124" s="70"/>
      <c r="C124" s="70"/>
      <c r="D124" s="106" t="s">
        <v>65</v>
      </c>
      <c r="E124" s="107"/>
      <c r="F124" s="108"/>
      <c r="G124" s="109" t="s">
        <v>66</v>
      </c>
      <c r="H124" s="109"/>
      <c r="I124" s="110"/>
      <c r="J124" s="70"/>
    </row>
    <row r="125" spans="1:11" ht="15" thickBot="1" x14ac:dyDescent="0.4">
      <c r="A125" s="73" t="s">
        <v>67</v>
      </c>
      <c r="B125" s="74" t="s">
        <v>68</v>
      </c>
      <c r="C125" s="74" t="s">
        <v>69</v>
      </c>
      <c r="D125" s="74" t="s">
        <v>70</v>
      </c>
      <c r="E125" s="74" t="s">
        <v>71</v>
      </c>
      <c r="F125" s="74" t="s">
        <v>72</v>
      </c>
      <c r="G125" s="75" t="s">
        <v>70</v>
      </c>
      <c r="H125" s="75" t="s">
        <v>71</v>
      </c>
      <c r="I125" s="75" t="s">
        <v>72</v>
      </c>
      <c r="J125" s="76" t="s">
        <v>73</v>
      </c>
    </row>
    <row r="126" spans="1:11" x14ac:dyDescent="0.35">
      <c r="A126" s="77" t="s">
        <v>74</v>
      </c>
      <c r="B126" s="78">
        <v>290</v>
      </c>
      <c r="C126" s="79">
        <v>90</v>
      </c>
      <c r="D126" s="80">
        <v>24</v>
      </c>
      <c r="E126" s="81"/>
      <c r="F126" s="80">
        <f>D126*E126</f>
        <v>0</v>
      </c>
      <c r="G126" s="82">
        <f>D126*1.2</f>
        <v>28.799999999999997</v>
      </c>
      <c r="H126" s="81"/>
      <c r="I126" s="82">
        <f>G126*H126</f>
        <v>0</v>
      </c>
      <c r="J126" s="83">
        <f>((C126-D126)*E126)+((C126-G126)*H126)</f>
        <v>0</v>
      </c>
      <c r="K126" s="69" t="str">
        <f>IF(E126=5,"Objetivo OK","Objetivo no alcanzado")</f>
        <v>Objetivo no alcanzado</v>
      </c>
    </row>
    <row r="127" spans="1:11" x14ac:dyDescent="0.35">
      <c r="A127" s="84" t="s">
        <v>75</v>
      </c>
      <c r="B127" s="85">
        <v>390</v>
      </c>
      <c r="C127" s="86">
        <v>140</v>
      </c>
      <c r="D127" s="87">
        <v>54</v>
      </c>
      <c r="E127" s="88"/>
      <c r="F127" s="87">
        <f t="shared" ref="F127:F129" si="50">D127*E127</f>
        <v>0</v>
      </c>
      <c r="G127" s="89">
        <f t="shared" ref="G127:G129" si="51">D127*1.2</f>
        <v>64.8</v>
      </c>
      <c r="H127" s="88"/>
      <c r="I127" s="89">
        <f t="shared" ref="I127:I129" si="52">G127*H127</f>
        <v>0</v>
      </c>
      <c r="J127" s="90">
        <f t="shared" ref="J127:J129" si="53">((C127-D127)*E127)+((C127-G127)*H127)</f>
        <v>0</v>
      </c>
      <c r="K127" s="69" t="str">
        <f t="shared" ref="K127:K129" si="54">IF(E127=5,"Objetivo OK","Objetivo no alcanzado")</f>
        <v>Objetivo no alcanzado</v>
      </c>
    </row>
    <row r="128" spans="1:11" x14ac:dyDescent="0.35">
      <c r="A128" s="84" t="s">
        <v>76</v>
      </c>
      <c r="B128" s="85">
        <v>490</v>
      </c>
      <c r="C128" s="86">
        <v>190</v>
      </c>
      <c r="D128" s="87">
        <v>84</v>
      </c>
      <c r="E128" s="88"/>
      <c r="F128" s="87">
        <f t="shared" si="50"/>
        <v>0</v>
      </c>
      <c r="G128" s="89">
        <f t="shared" si="51"/>
        <v>100.8</v>
      </c>
      <c r="H128" s="88"/>
      <c r="I128" s="89">
        <f t="shared" si="52"/>
        <v>0</v>
      </c>
      <c r="J128" s="90">
        <f t="shared" si="53"/>
        <v>0</v>
      </c>
      <c r="K128" s="69" t="str">
        <f t="shared" si="54"/>
        <v>Objetivo no alcanzado</v>
      </c>
    </row>
    <row r="129" spans="1:11" ht="15" thickBot="1" x14ac:dyDescent="0.4">
      <c r="A129" s="91" t="s">
        <v>77</v>
      </c>
      <c r="B129" s="92">
        <v>490</v>
      </c>
      <c r="C129" s="93">
        <v>240</v>
      </c>
      <c r="D129" s="94">
        <v>114</v>
      </c>
      <c r="E129" s="95"/>
      <c r="F129" s="94">
        <f t="shared" si="50"/>
        <v>0</v>
      </c>
      <c r="G129" s="96">
        <f t="shared" si="51"/>
        <v>136.79999999999998</v>
      </c>
      <c r="H129" s="95"/>
      <c r="I129" s="96">
        <f t="shared" si="52"/>
        <v>0</v>
      </c>
      <c r="J129" s="97">
        <f t="shared" si="53"/>
        <v>0</v>
      </c>
      <c r="K129" s="69" t="str">
        <f t="shared" si="54"/>
        <v>Objetivo no alcanzado</v>
      </c>
    </row>
    <row r="130" spans="1:11" ht="15" thickBot="1" x14ac:dyDescent="0.4">
      <c r="A130" s="70"/>
      <c r="B130" s="70"/>
      <c r="C130" s="70"/>
      <c r="D130" s="71"/>
      <c r="E130" s="98">
        <f>SUM(E126:E129)</f>
        <v>0</v>
      </c>
      <c r="F130" s="99">
        <f>SUM(F126:F129)</f>
        <v>0</v>
      </c>
      <c r="G130" s="70"/>
      <c r="H130" s="100">
        <f>SUM(H126:H129)</f>
        <v>0</v>
      </c>
      <c r="I130" s="101">
        <f>SUM(I126:I129)</f>
        <v>0</v>
      </c>
      <c r="J130" s="102">
        <f>SUM(J126:J129)</f>
        <v>0</v>
      </c>
    </row>
    <row r="131" spans="1:11" ht="15" thickBot="1" x14ac:dyDescent="0.4">
      <c r="A131" s="70"/>
      <c r="B131" s="70"/>
      <c r="C131" s="70"/>
      <c r="D131" s="71"/>
      <c r="E131" s="70"/>
      <c r="F131" s="70"/>
      <c r="G131" s="70"/>
      <c r="H131" s="70"/>
      <c r="I131" s="70"/>
      <c r="J131" s="70"/>
    </row>
    <row r="132" spans="1:11" ht="15" thickBot="1" x14ac:dyDescent="0.4">
      <c r="A132" s="70"/>
      <c r="B132" s="70"/>
      <c r="C132" s="70"/>
      <c r="D132" s="113" t="s">
        <v>78</v>
      </c>
      <c r="E132" s="114"/>
      <c r="F132" s="103">
        <f>F130+I130</f>
        <v>0</v>
      </c>
      <c r="G132" s="70"/>
      <c r="H132" s="70"/>
      <c r="I132" s="70"/>
      <c r="J132" s="70"/>
    </row>
    <row r="134" spans="1:11" x14ac:dyDescent="0.35">
      <c r="A134" s="115" t="s">
        <v>89</v>
      </c>
      <c r="B134" s="115"/>
      <c r="C134" s="115"/>
      <c r="D134" s="115"/>
      <c r="E134" s="115"/>
      <c r="F134" s="115"/>
      <c r="G134" s="115"/>
      <c r="H134" s="115"/>
      <c r="I134" s="115"/>
      <c r="J134" s="115"/>
    </row>
    <row r="135" spans="1:11" x14ac:dyDescent="0.35">
      <c r="A135" s="70"/>
      <c r="B135" s="70"/>
      <c r="C135" s="70"/>
      <c r="D135" s="71"/>
      <c r="E135" s="70"/>
      <c r="F135" s="70"/>
      <c r="G135" s="72"/>
      <c r="H135" s="70"/>
      <c r="I135" s="70"/>
      <c r="J135" s="70"/>
    </row>
    <row r="136" spans="1:11" ht="15" thickBot="1" x14ac:dyDescent="0.4">
      <c r="A136" s="70"/>
      <c r="B136" s="70"/>
      <c r="C136" s="70"/>
      <c r="D136" s="106" t="s">
        <v>65</v>
      </c>
      <c r="E136" s="107"/>
      <c r="F136" s="108"/>
      <c r="G136" s="109" t="s">
        <v>66</v>
      </c>
      <c r="H136" s="109"/>
      <c r="I136" s="110"/>
      <c r="J136" s="70"/>
    </row>
    <row r="137" spans="1:11" ht="15" thickBot="1" x14ac:dyDescent="0.4">
      <c r="A137" s="73" t="s">
        <v>67</v>
      </c>
      <c r="B137" s="74" t="s">
        <v>68</v>
      </c>
      <c r="C137" s="74" t="s">
        <v>69</v>
      </c>
      <c r="D137" s="74" t="s">
        <v>70</v>
      </c>
      <c r="E137" s="74" t="s">
        <v>71</v>
      </c>
      <c r="F137" s="74" t="s">
        <v>72</v>
      </c>
      <c r="G137" s="75" t="s">
        <v>70</v>
      </c>
      <c r="H137" s="75" t="s">
        <v>71</v>
      </c>
      <c r="I137" s="75" t="s">
        <v>72</v>
      </c>
      <c r="J137" s="76" t="s">
        <v>73</v>
      </c>
    </row>
    <row r="138" spans="1:11" x14ac:dyDescent="0.35">
      <c r="A138" s="77" t="s">
        <v>74</v>
      </c>
      <c r="B138" s="78">
        <v>290</v>
      </c>
      <c r="C138" s="79">
        <v>90</v>
      </c>
      <c r="D138" s="80">
        <v>24</v>
      </c>
      <c r="E138" s="81"/>
      <c r="F138" s="80">
        <f>D138*E138</f>
        <v>0</v>
      </c>
      <c r="G138" s="82">
        <f>D138*1.2</f>
        <v>28.799999999999997</v>
      </c>
      <c r="H138" s="81"/>
      <c r="I138" s="82">
        <f>G138*H138</f>
        <v>0</v>
      </c>
      <c r="J138" s="83">
        <f>((C138-D138)*E138)+((C138-G138)*H138)</f>
        <v>0</v>
      </c>
      <c r="K138" s="69" t="str">
        <f>IF(E138=5,"Objetivo OK","Objetivo no alcanzado")</f>
        <v>Objetivo no alcanzado</v>
      </c>
    </row>
    <row r="139" spans="1:11" x14ac:dyDescent="0.35">
      <c r="A139" s="84" t="s">
        <v>75</v>
      </c>
      <c r="B139" s="85">
        <v>390</v>
      </c>
      <c r="C139" s="86">
        <v>140</v>
      </c>
      <c r="D139" s="87">
        <v>54</v>
      </c>
      <c r="E139" s="88"/>
      <c r="F139" s="87">
        <f t="shared" ref="F139:F141" si="55">D139*E139</f>
        <v>0</v>
      </c>
      <c r="G139" s="89">
        <f t="shared" ref="G139:G141" si="56">D139*1.2</f>
        <v>64.8</v>
      </c>
      <c r="H139" s="88"/>
      <c r="I139" s="89">
        <f t="shared" ref="I139:I141" si="57">G139*H139</f>
        <v>0</v>
      </c>
      <c r="J139" s="90">
        <f t="shared" ref="J139:J141" si="58">((C139-D139)*E139)+((C139-G139)*H139)</f>
        <v>0</v>
      </c>
      <c r="K139" s="69" t="str">
        <f t="shared" ref="K139:K141" si="59">IF(E139=5,"Objetivo OK","Objetivo no alcanzado")</f>
        <v>Objetivo no alcanzado</v>
      </c>
    </row>
    <row r="140" spans="1:11" x14ac:dyDescent="0.35">
      <c r="A140" s="84" t="s">
        <v>76</v>
      </c>
      <c r="B140" s="85">
        <v>490</v>
      </c>
      <c r="C140" s="86">
        <v>190</v>
      </c>
      <c r="D140" s="87">
        <v>84</v>
      </c>
      <c r="E140" s="88"/>
      <c r="F140" s="87">
        <f t="shared" si="55"/>
        <v>0</v>
      </c>
      <c r="G140" s="89">
        <f t="shared" si="56"/>
        <v>100.8</v>
      </c>
      <c r="H140" s="88"/>
      <c r="I140" s="89">
        <f t="shared" si="57"/>
        <v>0</v>
      </c>
      <c r="J140" s="90">
        <f t="shared" si="58"/>
        <v>0</v>
      </c>
      <c r="K140" s="69" t="str">
        <f t="shared" si="59"/>
        <v>Objetivo no alcanzado</v>
      </c>
    </row>
    <row r="141" spans="1:11" ht="15" thickBot="1" x14ac:dyDescent="0.4">
      <c r="A141" s="91" t="s">
        <v>77</v>
      </c>
      <c r="B141" s="92">
        <v>490</v>
      </c>
      <c r="C141" s="93">
        <v>240</v>
      </c>
      <c r="D141" s="94">
        <v>114</v>
      </c>
      <c r="E141" s="95"/>
      <c r="F141" s="94">
        <f t="shared" si="55"/>
        <v>0</v>
      </c>
      <c r="G141" s="96">
        <f t="shared" si="56"/>
        <v>136.79999999999998</v>
      </c>
      <c r="H141" s="95"/>
      <c r="I141" s="96">
        <f t="shared" si="57"/>
        <v>0</v>
      </c>
      <c r="J141" s="97">
        <f t="shared" si="58"/>
        <v>0</v>
      </c>
      <c r="K141" s="69" t="str">
        <f t="shared" si="59"/>
        <v>Objetivo no alcanzado</v>
      </c>
    </row>
    <row r="142" spans="1:11" ht="15" thickBot="1" x14ac:dyDescent="0.4">
      <c r="A142" s="70"/>
      <c r="B142" s="70"/>
      <c r="C142" s="70"/>
      <c r="D142" s="71"/>
      <c r="E142" s="98">
        <f>SUM(E138:E141)</f>
        <v>0</v>
      </c>
      <c r="F142" s="99">
        <f>SUM(F138:F141)</f>
        <v>0</v>
      </c>
      <c r="G142" s="70"/>
      <c r="H142" s="100">
        <f>SUM(H138:H141)</f>
        <v>0</v>
      </c>
      <c r="I142" s="101">
        <f>SUM(I138:I141)</f>
        <v>0</v>
      </c>
      <c r="J142" s="102">
        <f>SUM(J138:J141)</f>
        <v>0</v>
      </c>
    </row>
    <row r="143" spans="1:11" ht="15" thickBot="1" x14ac:dyDescent="0.4">
      <c r="A143" s="70"/>
      <c r="B143" s="70"/>
      <c r="C143" s="70"/>
      <c r="D143" s="71"/>
      <c r="E143" s="70"/>
      <c r="F143" s="70"/>
      <c r="G143" s="70"/>
      <c r="H143" s="70"/>
      <c r="I143" s="70"/>
      <c r="J143" s="70"/>
    </row>
    <row r="144" spans="1:11" ht="15" thickBot="1" x14ac:dyDescent="0.4">
      <c r="A144" s="70"/>
      <c r="B144" s="70"/>
      <c r="C144" s="70"/>
      <c r="D144" s="113" t="s">
        <v>78</v>
      </c>
      <c r="E144" s="114"/>
      <c r="F144" s="103">
        <f>F142+I142</f>
        <v>0</v>
      </c>
      <c r="G144" s="70"/>
      <c r="H144" s="70"/>
      <c r="I144" s="70"/>
      <c r="J144" s="70"/>
    </row>
  </sheetData>
  <mergeCells count="42">
    <mergeCell ref="A38:J38"/>
    <mergeCell ref="A2:J2"/>
    <mergeCell ref="D4:F4"/>
    <mergeCell ref="G4:I4"/>
    <mergeCell ref="D12:E12"/>
    <mergeCell ref="A14:J14"/>
    <mergeCell ref="D16:F16"/>
    <mergeCell ref="G16:I16"/>
    <mergeCell ref="D24:E24"/>
    <mergeCell ref="A26:J26"/>
    <mergeCell ref="D28:F28"/>
    <mergeCell ref="G28:I28"/>
    <mergeCell ref="D36:E36"/>
    <mergeCell ref="A74:J74"/>
    <mergeCell ref="D40:F40"/>
    <mergeCell ref="G40:I40"/>
    <mergeCell ref="D48:E48"/>
    <mergeCell ref="A50:J50"/>
    <mergeCell ref="D52:F52"/>
    <mergeCell ref="G52:I52"/>
    <mergeCell ref="D60:E60"/>
    <mergeCell ref="A62:J62"/>
    <mergeCell ref="D64:F64"/>
    <mergeCell ref="G64:I64"/>
    <mergeCell ref="D72:E72"/>
    <mergeCell ref="A110:J110"/>
    <mergeCell ref="D76:F76"/>
    <mergeCell ref="G76:I76"/>
    <mergeCell ref="D84:E84"/>
    <mergeCell ref="A86:J86"/>
    <mergeCell ref="D88:F88"/>
    <mergeCell ref="G88:I88"/>
    <mergeCell ref="D96:E96"/>
    <mergeCell ref="A98:J98"/>
    <mergeCell ref="D100:F100"/>
    <mergeCell ref="G100:I100"/>
    <mergeCell ref="D108:E108"/>
    <mergeCell ref="D120:E120"/>
    <mergeCell ref="A122:J122"/>
    <mergeCell ref="D132:E132"/>
    <mergeCell ref="A134:J134"/>
    <mergeCell ref="D144:E144"/>
  </mergeCells>
  <conditionalFormatting sqref="E6:E9">
    <cfRule type="cellIs" dxfId="12" priority="13" operator="greaterThan">
      <formula>5</formula>
    </cfRule>
  </conditionalFormatting>
  <conditionalFormatting sqref="E114:E117">
    <cfRule type="cellIs" dxfId="11" priority="4" operator="greaterThan">
      <formula>5</formula>
    </cfRule>
  </conditionalFormatting>
  <conditionalFormatting sqref="E18:E21">
    <cfRule type="cellIs" dxfId="10" priority="12" operator="greaterThan">
      <formula>5</formula>
    </cfRule>
  </conditionalFormatting>
  <conditionalFormatting sqref="E30:E33">
    <cfRule type="cellIs" dxfId="9" priority="11" operator="greaterThan">
      <formula>5</formula>
    </cfRule>
  </conditionalFormatting>
  <conditionalFormatting sqref="E42:E45">
    <cfRule type="cellIs" dxfId="8" priority="10" operator="greaterThan">
      <formula>5</formula>
    </cfRule>
  </conditionalFormatting>
  <conditionalFormatting sqref="E54:E57">
    <cfRule type="cellIs" dxfId="7" priority="9" operator="greaterThan">
      <formula>5</formula>
    </cfRule>
  </conditionalFormatting>
  <conditionalFormatting sqref="E66:E69">
    <cfRule type="cellIs" dxfId="6" priority="8" operator="greaterThan">
      <formula>5</formula>
    </cfRule>
  </conditionalFormatting>
  <conditionalFormatting sqref="E78:E81">
    <cfRule type="cellIs" dxfId="5" priority="7" operator="greaterThan">
      <formula>5</formula>
    </cfRule>
  </conditionalFormatting>
  <conditionalFormatting sqref="E90:E93">
    <cfRule type="cellIs" dxfId="4" priority="6" operator="greaterThan">
      <formula>5</formula>
    </cfRule>
  </conditionalFormatting>
  <conditionalFormatting sqref="E102:E105">
    <cfRule type="cellIs" dxfId="3" priority="5" operator="greaterThan">
      <formula>5</formula>
    </cfRule>
  </conditionalFormatting>
  <conditionalFormatting sqref="E126:E129">
    <cfRule type="cellIs" dxfId="2" priority="3" operator="greaterThan">
      <formula>5</formula>
    </cfRule>
  </conditionalFormatting>
  <conditionalFormatting sqref="E138:E141">
    <cfRule type="cellIs" dxfId="1" priority="2" operator="greaterThan">
      <formula>5</formula>
    </cfRule>
  </conditionalFormatting>
  <conditionalFormatting sqref="K66:K69">
    <cfRule type="expression" dxfId="0" priority="1">
      <formula>"Objetivo no alcanzado"</formula>
    </cfRule>
  </conditionalFormatting>
  <dataValidations count="1">
    <dataValidation type="list" allowBlank="1" showInputMessage="1" showErrorMessage="1" sqref="E6:E9 E18:E21 E30:E33 E42:E45 E54:E57 E66:E69 E78:E81 E90:E93 E102:E105 E114:E117 E126:E129 E138:E141" xr:uid="{1A171B37-C708-4B70-9370-86485D99E4DA}">
      <formula1>"0,1,2,3,4,5"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Cuenta Resultados</vt:lpstr>
      <vt:lpstr>Cartera Clientes</vt:lpstr>
      <vt:lpstr>Seguimiento Propuestas</vt:lpstr>
      <vt:lpstr>Calculo Comisiones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Antunez</cp:lastModifiedBy>
  <dcterms:created xsi:type="dcterms:W3CDTF">2018-10-29T04:45:51Z</dcterms:created>
  <dcterms:modified xsi:type="dcterms:W3CDTF">2018-10-29T04:45:51Z</dcterms:modified>
</cp:coreProperties>
</file>