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Control económico online/"/>
    </mc:Choice>
  </mc:AlternateContent>
  <xr:revisionPtr revIDLastSave="0" documentId="8_{3D5202B5-EDB4-4413-ABB5-B37938300D34}" xr6:coauthVersionLast="45" xr6:coauthVersionMax="45" xr10:uidLastSave="{00000000-0000-0000-0000-000000000000}"/>
  <bookViews>
    <workbookView xWindow="-108" yWindow="-108" windowWidth="23256" windowHeight="13176" tabRatio="816" xr2:uid="{92CC657A-38E7-4A41-B255-05C7AC6466A0}"/>
  </bookViews>
  <sheets>
    <sheet name="Análisis Datos" sheetId="9" r:id="rId1"/>
    <sheet name="Cta Resultados" sheetId="6" r:id="rId2"/>
    <sheet name="Facturación" sheetId="12" state="hidden" r:id="rId3"/>
    <sheet name="Facturas 19" sheetId="20" r:id="rId4"/>
    <sheet name="Gastos" sheetId="13" r:id="rId5"/>
    <sheet name="Gastos 19" sheetId="21" r:id="rId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3" i="6" l="1"/>
  <c r="AH11" i="6"/>
  <c r="AH23" i="6"/>
  <c r="AH28" i="6"/>
  <c r="AH30" i="6"/>
  <c r="G9" i="9"/>
  <c r="AI3" i="6"/>
  <c r="AI23" i="6"/>
  <c r="AI28" i="6"/>
  <c r="AI30" i="6"/>
  <c r="AG3" i="6"/>
  <c r="AG23" i="6"/>
  <c r="AG28" i="6"/>
  <c r="AG30" i="6"/>
  <c r="O16" i="9"/>
  <c r="G16" i="9"/>
  <c r="P16" i="9"/>
  <c r="O14" i="9"/>
  <c r="G14" i="9"/>
  <c r="P14" i="9"/>
  <c r="O12" i="9"/>
  <c r="G12" i="9"/>
  <c r="P12" i="9"/>
  <c r="O10" i="9"/>
  <c r="G10" i="9"/>
  <c r="P10" i="9"/>
  <c r="Q8" i="6"/>
  <c r="Q22" i="6"/>
  <c r="AG11" i="6"/>
  <c r="AI11" i="6"/>
  <c r="AJ3" i="6"/>
  <c r="AJ11" i="6"/>
  <c r="AJ23" i="6"/>
  <c r="AJ28" i="6"/>
  <c r="AK3" i="6"/>
  <c r="AK11" i="6"/>
  <c r="AK23" i="6"/>
  <c r="AK28" i="6"/>
  <c r="AL3" i="6"/>
  <c r="AL11" i="6"/>
  <c r="AL23" i="6"/>
  <c r="AL28" i="6"/>
  <c r="AM3" i="6"/>
  <c r="AM11" i="6"/>
  <c r="AM23" i="6"/>
  <c r="AM28" i="6"/>
  <c r="AN3" i="6"/>
  <c r="AN11" i="6"/>
  <c r="AN23" i="6"/>
  <c r="AN28" i="6"/>
  <c r="AO3" i="6"/>
  <c r="AO11" i="6"/>
  <c r="AO23" i="6"/>
  <c r="AO28" i="6"/>
  <c r="AP3" i="6"/>
  <c r="AP11" i="6"/>
  <c r="AP23" i="6"/>
  <c r="AP28" i="6"/>
  <c r="AQ3" i="6"/>
  <c r="AQ11" i="6"/>
  <c r="AQ23" i="6"/>
  <c r="AQ28" i="6"/>
  <c r="AF3" i="6"/>
  <c r="AF11" i="6"/>
  <c r="AF23" i="6"/>
  <c r="AF28" i="6"/>
  <c r="C28" i="6"/>
  <c r="D28" i="6"/>
  <c r="E28" i="6"/>
  <c r="F28" i="6"/>
  <c r="G28" i="6"/>
  <c r="H28" i="6"/>
  <c r="I28" i="6"/>
  <c r="J28" i="6"/>
  <c r="K28" i="6"/>
  <c r="L28" i="6"/>
  <c r="M28" i="6"/>
  <c r="C30" i="6"/>
  <c r="D30" i="6"/>
  <c r="E30" i="6"/>
  <c r="F30" i="6"/>
  <c r="G30" i="6"/>
  <c r="H30" i="6"/>
  <c r="I30" i="6"/>
  <c r="J30" i="6"/>
  <c r="K30" i="6"/>
  <c r="L30" i="6"/>
  <c r="M30" i="6"/>
  <c r="B28" i="6"/>
  <c r="R28" i="6"/>
  <c r="S28" i="6"/>
  <c r="T28" i="6"/>
  <c r="U28" i="6"/>
  <c r="V28" i="6"/>
  <c r="W28" i="6"/>
  <c r="X28" i="6"/>
  <c r="Y28" i="6"/>
  <c r="Z28" i="6"/>
  <c r="AA28" i="6"/>
  <c r="AB28" i="6"/>
  <c r="Q23" i="6"/>
  <c r="Q28" i="6"/>
  <c r="Q3" i="6"/>
  <c r="Q9" i="6"/>
  <c r="L3" i="20"/>
  <c r="L4" i="20"/>
  <c r="L5" i="20"/>
  <c r="L6" i="20"/>
  <c r="L7" i="20"/>
  <c r="L8" i="20"/>
  <c r="L9" i="20"/>
  <c r="L10" i="20"/>
  <c r="L11" i="20"/>
  <c r="L12" i="20"/>
  <c r="L13" i="20"/>
  <c r="L14" i="20"/>
  <c r="L15" i="20"/>
  <c r="L16" i="20"/>
  <c r="L17" i="20"/>
  <c r="L18" i="20"/>
  <c r="L19" i="20"/>
  <c r="L20" i="20"/>
  <c r="L21" i="20"/>
  <c r="L22" i="20"/>
  <c r="L23" i="20"/>
  <c r="L24" i="20"/>
  <c r="L25" i="20"/>
  <c r="L26" i="20"/>
  <c r="L27" i="20"/>
  <c r="L28" i="20"/>
  <c r="L29" i="20"/>
  <c r="L30" i="20"/>
  <c r="L31" i="20"/>
  <c r="L32" i="20"/>
  <c r="L33" i="20"/>
  <c r="L34" i="20"/>
  <c r="L35" i="20"/>
  <c r="L36" i="20"/>
  <c r="L37" i="20"/>
  <c r="L38" i="20"/>
  <c r="L39" i="20"/>
  <c r="L40" i="20"/>
  <c r="L41" i="20"/>
  <c r="L42" i="20"/>
  <c r="L43" i="20"/>
  <c r="L44" i="20"/>
  <c r="L45" i="20"/>
  <c r="L46" i="20"/>
  <c r="L47" i="20"/>
  <c r="L48" i="20"/>
  <c r="L49" i="20"/>
  <c r="L50" i="20"/>
  <c r="L51" i="20"/>
  <c r="L52" i="20"/>
  <c r="L53" i="20"/>
  <c r="L54" i="20"/>
  <c r="L55" i="20"/>
  <c r="L56" i="20"/>
  <c r="L57" i="20"/>
  <c r="L58" i="20"/>
  <c r="L59" i="20"/>
  <c r="L60" i="20"/>
  <c r="L61" i="20"/>
  <c r="L62" i="20"/>
  <c r="L63" i="20"/>
  <c r="L64" i="20"/>
  <c r="L65" i="20"/>
  <c r="L66" i="20"/>
  <c r="L67" i="20"/>
  <c r="L68" i="20"/>
  <c r="L69" i="20"/>
  <c r="L70" i="20"/>
  <c r="L71" i="20"/>
  <c r="L72" i="20"/>
  <c r="L73" i="20"/>
  <c r="L74" i="20"/>
  <c r="L75" i="20"/>
  <c r="L76" i="20"/>
  <c r="L77" i="20"/>
  <c r="L78" i="20"/>
  <c r="L79" i="20"/>
  <c r="L80" i="20"/>
  <c r="L81" i="20"/>
  <c r="L82" i="20"/>
  <c r="L83" i="20"/>
  <c r="L84" i="20"/>
  <c r="L85" i="20"/>
  <c r="L86" i="20"/>
  <c r="L87" i="20"/>
  <c r="L88" i="20"/>
  <c r="L89" i="20"/>
  <c r="L90" i="20"/>
  <c r="L91" i="20"/>
  <c r="L92" i="20"/>
  <c r="L93" i="20"/>
  <c r="L94" i="20"/>
  <c r="L95" i="20"/>
  <c r="L96" i="20"/>
  <c r="L97" i="20"/>
  <c r="L98" i="20"/>
  <c r="L99" i="20"/>
  <c r="L100" i="20"/>
  <c r="L101" i="20"/>
  <c r="L102" i="20"/>
  <c r="L103" i="20"/>
  <c r="L104" i="20"/>
  <c r="L105" i="20"/>
  <c r="L106" i="20"/>
  <c r="L107" i="20"/>
  <c r="L108" i="20"/>
  <c r="L109" i="20"/>
  <c r="L110" i="20"/>
  <c r="L111" i="20"/>
  <c r="L112" i="20"/>
  <c r="L113" i="20"/>
  <c r="L114" i="20"/>
  <c r="L115" i="20"/>
  <c r="L116" i="20"/>
  <c r="L117" i="20"/>
  <c r="L118" i="20"/>
  <c r="L119" i="20"/>
  <c r="L120" i="20"/>
  <c r="L121" i="20"/>
  <c r="L122" i="20"/>
  <c r="L123" i="20"/>
  <c r="L124" i="20"/>
  <c r="L125" i="20"/>
  <c r="L126" i="20"/>
  <c r="L127" i="20"/>
  <c r="L128" i="20"/>
  <c r="L129" i="20"/>
  <c r="L130" i="20"/>
  <c r="L131" i="20"/>
  <c r="L132" i="20"/>
  <c r="L133" i="20"/>
  <c r="L134" i="20"/>
  <c r="L135" i="20"/>
  <c r="L136" i="20"/>
  <c r="L137" i="20"/>
  <c r="L138" i="20"/>
  <c r="L139" i="20"/>
  <c r="L140" i="20"/>
  <c r="L141" i="20"/>
  <c r="L142" i="20"/>
  <c r="L143" i="20"/>
  <c r="L144" i="20"/>
  <c r="L145" i="20"/>
  <c r="L146" i="20"/>
  <c r="L147" i="20"/>
  <c r="L148" i="20"/>
  <c r="L149" i="20"/>
  <c r="L150" i="20"/>
  <c r="L151" i="20"/>
  <c r="L152" i="20"/>
  <c r="L153" i="20"/>
  <c r="L154" i="20"/>
  <c r="L155" i="20"/>
  <c r="L156" i="20"/>
  <c r="L157" i="20"/>
  <c r="L158" i="20"/>
  <c r="L159" i="20"/>
  <c r="L160" i="20"/>
  <c r="L161" i="20"/>
  <c r="L162" i="20"/>
  <c r="L163" i="20"/>
  <c r="L164" i="20"/>
  <c r="L165" i="20"/>
  <c r="L166" i="20"/>
  <c r="L167" i="20"/>
  <c r="L168" i="20"/>
  <c r="L169" i="20"/>
  <c r="L170" i="20"/>
  <c r="L171" i="20"/>
  <c r="L172" i="20"/>
  <c r="L173" i="20"/>
  <c r="L174" i="20"/>
  <c r="L175" i="20"/>
  <c r="L176" i="20"/>
  <c r="L177" i="20"/>
  <c r="L178" i="20"/>
  <c r="L179" i="20"/>
  <c r="L180" i="20"/>
  <c r="L181" i="20"/>
  <c r="L182" i="20"/>
  <c r="L183" i="20"/>
  <c r="L184" i="20"/>
  <c r="L185" i="20"/>
  <c r="L186" i="20"/>
  <c r="L187" i="20"/>
  <c r="L188" i="20"/>
  <c r="L189" i="20"/>
  <c r="L190" i="20"/>
  <c r="L191" i="20"/>
  <c r="L192" i="20"/>
  <c r="L193" i="20"/>
  <c r="L194" i="20"/>
  <c r="L195" i="20"/>
  <c r="L196" i="20"/>
  <c r="L197" i="20"/>
  <c r="L198" i="20"/>
  <c r="L199" i="20"/>
  <c r="L200" i="20"/>
  <c r="L201" i="20"/>
  <c r="L202" i="20"/>
  <c r="L203" i="20"/>
  <c r="L204" i="20"/>
  <c r="L205" i="20"/>
  <c r="L206" i="20"/>
  <c r="L207" i="20"/>
  <c r="L208" i="20"/>
  <c r="L209" i="20"/>
  <c r="L210" i="20"/>
  <c r="L211" i="20"/>
  <c r="L212" i="20"/>
  <c r="L213" i="20"/>
  <c r="L214" i="20"/>
  <c r="L215" i="20"/>
  <c r="L216" i="20"/>
  <c r="L217" i="20"/>
  <c r="L218" i="20"/>
  <c r="L219" i="20"/>
  <c r="L220" i="20"/>
  <c r="L221" i="20"/>
  <c r="L222" i="20"/>
  <c r="L223" i="20"/>
  <c r="L224" i="20"/>
  <c r="L225" i="20"/>
  <c r="L226" i="20"/>
  <c r="L227" i="20"/>
  <c r="L228" i="20"/>
  <c r="L229" i="20"/>
  <c r="L230" i="20"/>
  <c r="L231" i="20"/>
  <c r="L232" i="20"/>
  <c r="L233" i="20"/>
  <c r="L234" i="20"/>
  <c r="L235" i="20"/>
  <c r="L236" i="20"/>
  <c r="L237" i="20"/>
  <c r="L238" i="20"/>
  <c r="L239" i="20"/>
  <c r="L240" i="20"/>
  <c r="L241" i="20"/>
  <c r="L242" i="20"/>
  <c r="L243" i="20"/>
  <c r="L244" i="20"/>
  <c r="L245" i="20"/>
  <c r="L246" i="20"/>
  <c r="L247" i="20"/>
  <c r="L248" i="20"/>
  <c r="L249" i="20"/>
  <c r="L250" i="20"/>
  <c r="L251" i="20"/>
  <c r="L252" i="20"/>
  <c r="L253" i="20"/>
  <c r="L254" i="20"/>
  <c r="L255" i="20"/>
  <c r="L256" i="20"/>
  <c r="L257" i="20"/>
  <c r="L258" i="20"/>
  <c r="L259" i="20"/>
  <c r="L260" i="20"/>
  <c r="L261" i="20"/>
  <c r="L262" i="20"/>
  <c r="L263" i="20"/>
  <c r="L264" i="20"/>
  <c r="L265" i="20"/>
  <c r="L266" i="20"/>
  <c r="L267" i="20"/>
  <c r="L268" i="20"/>
  <c r="L269" i="20"/>
  <c r="L270" i="20"/>
  <c r="L271" i="20"/>
  <c r="L272" i="20"/>
  <c r="L273" i="20"/>
  <c r="L274" i="20"/>
  <c r="L275" i="20"/>
  <c r="L276" i="20"/>
  <c r="L277" i="20"/>
  <c r="L278" i="20"/>
  <c r="L279" i="20"/>
  <c r="L280" i="20"/>
  <c r="L281" i="20"/>
  <c r="L282" i="20"/>
  <c r="L283" i="20"/>
  <c r="L284" i="20"/>
  <c r="L285" i="20"/>
  <c r="L286" i="20"/>
  <c r="L287" i="20"/>
  <c r="L2" i="20"/>
  <c r="E2" i="21"/>
  <c r="E3" i="21"/>
  <c r="E4" i="21"/>
  <c r="E5" i="21"/>
  <c r="E6" i="21"/>
  <c r="E7" i="21"/>
  <c r="E8" i="21"/>
  <c r="E9" i="21"/>
  <c r="E10" i="21"/>
  <c r="E11" i="21"/>
  <c r="E12" i="21"/>
  <c r="E13" i="21"/>
  <c r="E14" i="21"/>
  <c r="E15" i="21"/>
  <c r="E16" i="21"/>
  <c r="E17" i="21"/>
  <c r="E18" i="21"/>
  <c r="E19" i="21"/>
  <c r="E20" i="21"/>
  <c r="E21" i="21"/>
  <c r="E22" i="21"/>
  <c r="E23" i="21"/>
  <c r="E24" i="21"/>
  <c r="E25" i="21"/>
  <c r="E26" i="21"/>
  <c r="E27" i="21"/>
  <c r="E28" i="21"/>
  <c r="E29" i="21"/>
  <c r="E30" i="21"/>
  <c r="E31" i="21"/>
  <c r="E32" i="21"/>
  <c r="E33" i="21"/>
  <c r="E34" i="21"/>
  <c r="E35" i="21"/>
  <c r="E36" i="21"/>
  <c r="E37" i="21"/>
  <c r="E38" i="21"/>
  <c r="E39" i="21"/>
  <c r="E40" i="21"/>
  <c r="E41" i="21"/>
  <c r="E42" i="21"/>
  <c r="E43" i="21"/>
  <c r="E44" i="21"/>
  <c r="E45" i="21"/>
  <c r="E46" i="21"/>
  <c r="E47" i="21"/>
  <c r="E48" i="21"/>
  <c r="E49" i="21"/>
  <c r="E50" i="21"/>
  <c r="E51" i="21"/>
  <c r="E52" i="21"/>
  <c r="E53" i="21"/>
  <c r="E54" i="21"/>
  <c r="E55" i="21"/>
  <c r="E56" i="21"/>
  <c r="E57" i="21"/>
  <c r="E58" i="21"/>
  <c r="E59" i="21"/>
  <c r="E60" i="21"/>
  <c r="E61" i="21"/>
  <c r="E62" i="21"/>
  <c r="E63" i="21"/>
  <c r="E64" i="21"/>
  <c r="E65" i="21"/>
  <c r="E66" i="21"/>
  <c r="E67" i="21"/>
  <c r="E68" i="21"/>
  <c r="E69" i="21"/>
  <c r="E70" i="21"/>
  <c r="E71" i="21"/>
  <c r="E72" i="21"/>
  <c r="E73" i="21"/>
  <c r="E74" i="21"/>
  <c r="E75" i="21"/>
  <c r="E76" i="21"/>
  <c r="E77" i="21"/>
  <c r="E78" i="21"/>
  <c r="E79" i="21"/>
  <c r="E80" i="21"/>
  <c r="E81" i="21"/>
  <c r="E82" i="21"/>
  <c r="E83" i="21"/>
  <c r="E84" i="21"/>
  <c r="E85" i="21"/>
  <c r="E86" i="21"/>
  <c r="E87" i="21"/>
  <c r="E88" i="21"/>
  <c r="E89" i="21"/>
  <c r="E90" i="21"/>
  <c r="E91" i="21"/>
  <c r="E92" i="21"/>
  <c r="E93" i="21"/>
  <c r="E94" i="21"/>
  <c r="E95" i="21"/>
  <c r="E96" i="21"/>
  <c r="E97" i="21"/>
  <c r="E98" i="21"/>
  <c r="E99" i="21"/>
  <c r="E100" i="21"/>
  <c r="E101" i="21"/>
  <c r="E102" i="21"/>
  <c r="E103" i="21"/>
  <c r="E104" i="21"/>
  <c r="E105" i="21"/>
  <c r="E106" i="21"/>
  <c r="E107" i="21"/>
  <c r="E108" i="21"/>
  <c r="E109" i="21"/>
  <c r="E110" i="21"/>
  <c r="E111" i="21"/>
  <c r="E112" i="21"/>
  <c r="E113" i="21"/>
  <c r="E114" i="21"/>
  <c r="E115" i="21"/>
  <c r="E116" i="21"/>
  <c r="E117" i="21"/>
  <c r="E118" i="21"/>
  <c r="E119" i="21"/>
  <c r="E120" i="21"/>
  <c r="E121" i="21"/>
  <c r="N2" i="20"/>
  <c r="O2" i="20"/>
  <c r="N3" i="20"/>
  <c r="O3" i="20"/>
  <c r="N4" i="20"/>
  <c r="O4" i="20"/>
  <c r="N5" i="20"/>
  <c r="O5" i="20"/>
  <c r="N6" i="20"/>
  <c r="O6" i="20"/>
  <c r="N7" i="20"/>
  <c r="O7" i="20"/>
  <c r="N8" i="20"/>
  <c r="O8" i="20"/>
  <c r="N9" i="20"/>
  <c r="O9" i="20"/>
  <c r="N10" i="20"/>
  <c r="O10" i="20"/>
  <c r="N11" i="20"/>
  <c r="O11" i="20"/>
  <c r="N12" i="20"/>
  <c r="O12" i="20"/>
  <c r="N13" i="20"/>
  <c r="O13" i="20"/>
  <c r="N14" i="20"/>
  <c r="O14" i="20"/>
  <c r="N15" i="20"/>
  <c r="O15" i="20"/>
  <c r="N16" i="20"/>
  <c r="O16" i="20"/>
  <c r="N17" i="20"/>
  <c r="O17" i="20"/>
  <c r="N18" i="20"/>
  <c r="O18" i="20"/>
  <c r="N19" i="20"/>
  <c r="O19" i="20"/>
  <c r="N20" i="20"/>
  <c r="O20" i="20"/>
  <c r="N21" i="20"/>
  <c r="O21" i="20"/>
  <c r="N22" i="20"/>
  <c r="O22" i="20"/>
  <c r="N23" i="20"/>
  <c r="O23" i="20"/>
  <c r="N24" i="20"/>
  <c r="O24" i="20"/>
  <c r="N25" i="20"/>
  <c r="O25" i="20"/>
  <c r="N26" i="20"/>
  <c r="O26" i="20"/>
  <c r="N27" i="20"/>
  <c r="O27" i="20"/>
  <c r="N28" i="20"/>
  <c r="O28" i="20"/>
  <c r="N29" i="20"/>
  <c r="O29" i="20"/>
  <c r="N30" i="20"/>
  <c r="O30" i="20"/>
  <c r="N31" i="20"/>
  <c r="O31" i="20"/>
  <c r="N32" i="20"/>
  <c r="O32" i="20"/>
  <c r="N33" i="20"/>
  <c r="O33" i="20"/>
  <c r="N34" i="20"/>
  <c r="O34" i="20"/>
  <c r="N35" i="20"/>
  <c r="O35" i="20"/>
  <c r="N36" i="20"/>
  <c r="O36" i="20"/>
  <c r="N37" i="20"/>
  <c r="O37" i="20"/>
  <c r="N38" i="20"/>
  <c r="O38" i="20"/>
  <c r="N39" i="20"/>
  <c r="O39" i="20"/>
  <c r="N40" i="20"/>
  <c r="O40" i="20"/>
  <c r="N41" i="20"/>
  <c r="O41" i="20"/>
  <c r="N42" i="20"/>
  <c r="O42" i="20"/>
  <c r="N43" i="20"/>
  <c r="O43" i="20"/>
  <c r="N44" i="20"/>
  <c r="O44" i="20"/>
  <c r="N45" i="20"/>
  <c r="O45" i="20"/>
  <c r="N46" i="20"/>
  <c r="O46" i="20"/>
  <c r="N47" i="20"/>
  <c r="O47" i="20"/>
  <c r="N48" i="20"/>
  <c r="O48" i="20"/>
  <c r="N49" i="20"/>
  <c r="O49" i="20"/>
  <c r="N50" i="20"/>
  <c r="O50" i="20"/>
  <c r="N51" i="20"/>
  <c r="O51" i="20"/>
  <c r="N52" i="20"/>
  <c r="O52" i="20"/>
  <c r="N53" i="20"/>
  <c r="O53" i="20"/>
  <c r="N54" i="20"/>
  <c r="O54" i="20"/>
  <c r="N55" i="20"/>
  <c r="O55" i="20"/>
  <c r="N56" i="20"/>
  <c r="O56" i="20"/>
  <c r="N57" i="20"/>
  <c r="O57" i="20"/>
  <c r="N58" i="20"/>
  <c r="O58" i="20"/>
  <c r="N59" i="20"/>
  <c r="O59" i="20"/>
  <c r="N60" i="20"/>
  <c r="O60" i="20"/>
  <c r="N61" i="20"/>
  <c r="O61" i="20"/>
  <c r="N62" i="20"/>
  <c r="O62" i="20"/>
  <c r="N63" i="20"/>
  <c r="O63" i="20"/>
  <c r="N64" i="20"/>
  <c r="O64" i="20"/>
  <c r="N65" i="20"/>
  <c r="O65" i="20"/>
  <c r="N66" i="20"/>
  <c r="O66" i="20"/>
  <c r="N67" i="20"/>
  <c r="O67" i="20"/>
  <c r="N68" i="20"/>
  <c r="O68" i="20"/>
  <c r="N69" i="20"/>
  <c r="O69" i="20"/>
  <c r="N70" i="20"/>
  <c r="O70" i="20"/>
  <c r="N71" i="20"/>
  <c r="O71" i="20"/>
  <c r="N72" i="20"/>
  <c r="O72" i="20"/>
  <c r="N73" i="20"/>
  <c r="O73" i="20"/>
  <c r="N74" i="20"/>
  <c r="O74" i="20"/>
  <c r="N75" i="20"/>
  <c r="O75" i="20"/>
  <c r="N76" i="20"/>
  <c r="O76" i="20"/>
  <c r="N77" i="20"/>
  <c r="O77" i="20"/>
  <c r="N78" i="20"/>
  <c r="O78" i="20"/>
  <c r="N79" i="20"/>
  <c r="O79" i="20"/>
  <c r="N80" i="20"/>
  <c r="O80" i="20"/>
  <c r="N81" i="20"/>
  <c r="O81" i="20"/>
  <c r="N82" i="20"/>
  <c r="O82" i="20"/>
  <c r="N83" i="20"/>
  <c r="O83" i="20"/>
  <c r="N84" i="20"/>
  <c r="O84" i="20"/>
  <c r="N85" i="20"/>
  <c r="O85" i="20"/>
  <c r="N86" i="20"/>
  <c r="O86" i="20"/>
  <c r="N87" i="20"/>
  <c r="O87" i="20"/>
  <c r="N88" i="20"/>
  <c r="O88" i="20"/>
  <c r="N89" i="20"/>
  <c r="O89" i="20"/>
  <c r="N90" i="20"/>
  <c r="O90" i="20"/>
  <c r="N91" i="20"/>
  <c r="O91" i="20"/>
  <c r="N92" i="20"/>
  <c r="O92" i="20"/>
  <c r="N93" i="20"/>
  <c r="O93" i="20"/>
  <c r="N94" i="20"/>
  <c r="O94" i="20"/>
  <c r="N95" i="20"/>
  <c r="O95" i="20"/>
  <c r="N96" i="20"/>
  <c r="O96" i="20"/>
  <c r="N97" i="20"/>
  <c r="O97" i="20"/>
  <c r="N98" i="20"/>
  <c r="O98" i="20"/>
  <c r="N99" i="20"/>
  <c r="O99" i="20"/>
  <c r="N100" i="20"/>
  <c r="O100" i="20"/>
  <c r="N101" i="20"/>
  <c r="O101" i="20"/>
  <c r="N102" i="20"/>
  <c r="O102" i="20"/>
  <c r="N103" i="20"/>
  <c r="O103" i="20"/>
  <c r="N104" i="20"/>
  <c r="O104" i="20"/>
  <c r="N105" i="20"/>
  <c r="O105" i="20"/>
  <c r="N106" i="20"/>
  <c r="O106" i="20"/>
  <c r="N107" i="20"/>
  <c r="O107" i="20"/>
  <c r="N108" i="20"/>
  <c r="O108" i="20"/>
  <c r="N109" i="20"/>
  <c r="O109" i="20"/>
  <c r="N110" i="20"/>
  <c r="O110" i="20"/>
  <c r="N111" i="20"/>
  <c r="O111" i="20"/>
  <c r="N112" i="20"/>
  <c r="O112" i="20"/>
  <c r="N113" i="20"/>
  <c r="O113" i="20"/>
  <c r="N114" i="20"/>
  <c r="O114" i="20"/>
  <c r="N115" i="20"/>
  <c r="O115" i="20"/>
  <c r="N116" i="20"/>
  <c r="O116" i="20"/>
  <c r="N117" i="20"/>
  <c r="O117" i="20"/>
  <c r="N118" i="20"/>
  <c r="O118" i="20"/>
  <c r="N119" i="20"/>
  <c r="O119" i="20"/>
  <c r="N120" i="20"/>
  <c r="O120" i="20"/>
  <c r="N121" i="20"/>
  <c r="O121" i="20"/>
  <c r="N122" i="20"/>
  <c r="O122" i="20"/>
  <c r="N123" i="20"/>
  <c r="O123" i="20"/>
  <c r="N124" i="20"/>
  <c r="O124" i="20"/>
  <c r="N125" i="20"/>
  <c r="O125" i="20"/>
  <c r="N126" i="20"/>
  <c r="O126" i="20"/>
  <c r="N127" i="20"/>
  <c r="O127" i="20"/>
  <c r="N128" i="20"/>
  <c r="O128" i="20"/>
  <c r="N129" i="20"/>
  <c r="O129" i="20"/>
  <c r="N130" i="20"/>
  <c r="O130" i="20"/>
  <c r="N131" i="20"/>
  <c r="O131" i="20"/>
  <c r="N132" i="20"/>
  <c r="O132" i="20"/>
  <c r="N133" i="20"/>
  <c r="O133" i="20"/>
  <c r="N134" i="20"/>
  <c r="O134" i="20"/>
  <c r="N135" i="20"/>
  <c r="O135" i="20"/>
  <c r="N136" i="20"/>
  <c r="O136" i="20"/>
  <c r="N137" i="20"/>
  <c r="O137" i="20"/>
  <c r="N138" i="20"/>
  <c r="O138" i="20"/>
  <c r="N139" i="20"/>
  <c r="O139" i="20"/>
  <c r="N140" i="20"/>
  <c r="O140" i="20"/>
  <c r="N141" i="20"/>
  <c r="O141" i="20"/>
  <c r="N142" i="20"/>
  <c r="O142" i="20"/>
  <c r="N143" i="20"/>
  <c r="O143" i="20"/>
  <c r="N144" i="20"/>
  <c r="O144" i="20"/>
  <c r="N145" i="20"/>
  <c r="O145" i="20"/>
  <c r="N146" i="20"/>
  <c r="O146" i="20"/>
  <c r="N147" i="20"/>
  <c r="O147" i="20"/>
  <c r="N148" i="20"/>
  <c r="O148" i="20"/>
  <c r="N149" i="20"/>
  <c r="O149" i="20"/>
  <c r="N150" i="20"/>
  <c r="O150" i="20"/>
  <c r="N151" i="20"/>
  <c r="O151" i="20"/>
  <c r="N152" i="20"/>
  <c r="O152" i="20"/>
  <c r="N153" i="20"/>
  <c r="O153" i="20"/>
  <c r="N154" i="20"/>
  <c r="O154" i="20"/>
  <c r="N155" i="20"/>
  <c r="O155" i="20"/>
  <c r="N156" i="20"/>
  <c r="O156" i="20"/>
  <c r="N157" i="20"/>
  <c r="O157" i="20"/>
  <c r="N158" i="20"/>
  <c r="O158" i="20"/>
  <c r="N159" i="20"/>
  <c r="O159" i="20"/>
  <c r="N160" i="20"/>
  <c r="O160" i="20"/>
  <c r="N161" i="20"/>
  <c r="O161" i="20"/>
  <c r="N162" i="20"/>
  <c r="O162" i="20"/>
  <c r="N163" i="20"/>
  <c r="O163" i="20"/>
  <c r="N164" i="20"/>
  <c r="O164" i="20"/>
  <c r="N165" i="20"/>
  <c r="O165" i="20"/>
  <c r="N166" i="20"/>
  <c r="O166" i="20"/>
  <c r="N167" i="20"/>
  <c r="O167" i="20"/>
  <c r="N168" i="20"/>
  <c r="O168" i="20"/>
  <c r="N169" i="20"/>
  <c r="O169" i="20"/>
  <c r="N170" i="20"/>
  <c r="O170" i="20"/>
  <c r="N171" i="20"/>
  <c r="O171" i="20"/>
  <c r="N172" i="20"/>
  <c r="O172" i="20"/>
  <c r="N173" i="20"/>
  <c r="O173" i="20"/>
  <c r="N174" i="20"/>
  <c r="O174" i="20"/>
  <c r="N175" i="20"/>
  <c r="O175" i="20"/>
  <c r="N176" i="20"/>
  <c r="O176" i="20"/>
  <c r="N177" i="20"/>
  <c r="O177" i="20"/>
  <c r="N178" i="20"/>
  <c r="O178" i="20"/>
  <c r="N179" i="20"/>
  <c r="O179" i="20"/>
  <c r="N180" i="20"/>
  <c r="O180" i="20"/>
  <c r="N181" i="20"/>
  <c r="O181" i="20"/>
  <c r="N182" i="20"/>
  <c r="O182" i="20"/>
  <c r="N183" i="20"/>
  <c r="O183" i="20"/>
  <c r="N184" i="20"/>
  <c r="O184" i="20"/>
  <c r="N185" i="20"/>
  <c r="O185" i="20"/>
  <c r="N186" i="20"/>
  <c r="O186" i="20"/>
  <c r="N187" i="20"/>
  <c r="O187" i="20"/>
  <c r="N188" i="20"/>
  <c r="O188" i="20"/>
  <c r="N189" i="20"/>
  <c r="O189" i="20"/>
  <c r="N190" i="20"/>
  <c r="O190" i="20"/>
  <c r="N191" i="20"/>
  <c r="O191" i="20"/>
  <c r="N192" i="20"/>
  <c r="O192" i="20"/>
  <c r="N193" i="20"/>
  <c r="O193" i="20"/>
  <c r="N194" i="20"/>
  <c r="O194" i="20"/>
  <c r="N195" i="20"/>
  <c r="O195" i="20"/>
  <c r="N196" i="20"/>
  <c r="O196" i="20"/>
  <c r="N197" i="20"/>
  <c r="O197" i="20"/>
  <c r="N198" i="20"/>
  <c r="O198" i="20"/>
  <c r="N199" i="20"/>
  <c r="O199" i="20"/>
  <c r="N200" i="20"/>
  <c r="O200" i="20"/>
  <c r="N201" i="20"/>
  <c r="O201" i="20"/>
  <c r="N202" i="20"/>
  <c r="O202" i="20"/>
  <c r="N203" i="20"/>
  <c r="O203" i="20"/>
  <c r="N204" i="20"/>
  <c r="O204" i="20"/>
  <c r="N205" i="20"/>
  <c r="O205" i="20"/>
  <c r="N206" i="20"/>
  <c r="O206" i="20"/>
  <c r="N207" i="20"/>
  <c r="O207" i="20"/>
  <c r="N208" i="20"/>
  <c r="O208" i="20"/>
  <c r="N209" i="20"/>
  <c r="O209" i="20"/>
  <c r="N210" i="20"/>
  <c r="O210" i="20"/>
  <c r="N211" i="20"/>
  <c r="O211" i="20"/>
  <c r="N212" i="20"/>
  <c r="O212" i="20"/>
  <c r="N213" i="20"/>
  <c r="O213" i="20"/>
  <c r="N214" i="20"/>
  <c r="O214" i="20"/>
  <c r="N215" i="20"/>
  <c r="O215" i="20"/>
  <c r="N216" i="20"/>
  <c r="O216" i="20"/>
  <c r="N217" i="20"/>
  <c r="O217" i="20"/>
  <c r="N218" i="20"/>
  <c r="O218" i="20"/>
  <c r="N219" i="20"/>
  <c r="O219" i="20"/>
  <c r="N220" i="20"/>
  <c r="O220" i="20"/>
  <c r="N221" i="20"/>
  <c r="O221" i="20"/>
  <c r="N222" i="20"/>
  <c r="O222" i="20"/>
  <c r="N223" i="20"/>
  <c r="O223" i="20"/>
  <c r="N224" i="20"/>
  <c r="O224" i="20"/>
  <c r="N225" i="20"/>
  <c r="O225" i="20"/>
  <c r="N226" i="20"/>
  <c r="O226" i="20"/>
  <c r="N227" i="20"/>
  <c r="O227" i="20"/>
  <c r="N228" i="20"/>
  <c r="O228" i="20"/>
  <c r="N229" i="20"/>
  <c r="O229" i="20"/>
  <c r="N230" i="20"/>
  <c r="O230" i="20"/>
  <c r="N231" i="20"/>
  <c r="O231" i="20"/>
  <c r="N232" i="20"/>
  <c r="O232" i="20"/>
  <c r="N233" i="20"/>
  <c r="O233" i="20"/>
  <c r="N234" i="20"/>
  <c r="O234" i="20"/>
  <c r="N235" i="20"/>
  <c r="O235" i="20"/>
  <c r="N236" i="20"/>
  <c r="O236" i="20"/>
  <c r="N237" i="20"/>
  <c r="O237" i="20"/>
  <c r="N238" i="20"/>
  <c r="O238" i="20"/>
  <c r="N239" i="20"/>
  <c r="O239" i="20"/>
  <c r="N240" i="20"/>
  <c r="O240" i="20"/>
  <c r="N241" i="20"/>
  <c r="O241" i="20"/>
  <c r="N242" i="20"/>
  <c r="O242" i="20"/>
  <c r="N243" i="20"/>
  <c r="O243" i="20"/>
  <c r="N244" i="20"/>
  <c r="O244" i="20"/>
  <c r="N245" i="20"/>
  <c r="O245" i="20"/>
  <c r="N246" i="20"/>
  <c r="O246" i="20"/>
  <c r="N247" i="20"/>
  <c r="O247" i="20"/>
  <c r="N248" i="20"/>
  <c r="O248" i="20"/>
  <c r="N249" i="20"/>
  <c r="O249" i="20"/>
  <c r="N250" i="20"/>
  <c r="O250" i="20"/>
  <c r="N251" i="20"/>
  <c r="O251" i="20"/>
  <c r="N252" i="20"/>
  <c r="O252" i="20"/>
  <c r="N253" i="20"/>
  <c r="O253" i="20"/>
  <c r="N254" i="20"/>
  <c r="O254" i="20"/>
  <c r="N255" i="20"/>
  <c r="O255" i="20"/>
  <c r="N256" i="20"/>
  <c r="O256" i="20"/>
  <c r="N257" i="20"/>
  <c r="O257" i="20"/>
  <c r="N258" i="20"/>
  <c r="O258" i="20"/>
  <c r="N259" i="20"/>
  <c r="O259" i="20"/>
  <c r="N260" i="20"/>
  <c r="O260" i="20"/>
  <c r="N261" i="20"/>
  <c r="O261" i="20"/>
  <c r="N262" i="20"/>
  <c r="O262" i="20"/>
  <c r="N263" i="20"/>
  <c r="O263" i="20"/>
  <c r="N264" i="20"/>
  <c r="O264" i="20"/>
  <c r="N265" i="20"/>
  <c r="O265" i="20"/>
  <c r="N266" i="20"/>
  <c r="O266" i="20"/>
  <c r="N267" i="20"/>
  <c r="O267" i="20"/>
  <c r="N268" i="20"/>
  <c r="O268" i="20"/>
  <c r="N269" i="20"/>
  <c r="O269" i="20"/>
  <c r="N270" i="20"/>
  <c r="O270" i="20"/>
  <c r="N271" i="20"/>
  <c r="O271" i="20"/>
  <c r="N272" i="20"/>
  <c r="O272" i="20"/>
  <c r="N273" i="20"/>
  <c r="O273" i="20"/>
  <c r="N274" i="20"/>
  <c r="O274" i="20"/>
  <c r="N275" i="20"/>
  <c r="O275" i="20"/>
  <c r="N276" i="20"/>
  <c r="O276" i="20"/>
  <c r="N277" i="20"/>
  <c r="O277" i="20"/>
  <c r="N278" i="20"/>
  <c r="O278" i="20"/>
  <c r="N279" i="20"/>
  <c r="O279" i="20"/>
  <c r="N280" i="20"/>
  <c r="O280" i="20"/>
  <c r="N281" i="20"/>
  <c r="O281" i="20"/>
  <c r="N282" i="20"/>
  <c r="O282" i="20"/>
  <c r="N283" i="20"/>
  <c r="O283" i="20"/>
  <c r="N284" i="20"/>
  <c r="O284" i="20"/>
  <c r="N285" i="20"/>
  <c r="O285" i="20"/>
  <c r="N286" i="20"/>
  <c r="O286" i="20"/>
  <c r="N287" i="20"/>
  <c r="O287" i="20"/>
  <c r="R3" i="6"/>
  <c r="R8" i="6"/>
  <c r="R12" i="6"/>
  <c r="R13" i="6"/>
  <c r="R14" i="6"/>
  <c r="R15" i="6"/>
  <c r="R16" i="6"/>
  <c r="R17" i="6"/>
  <c r="R18" i="13"/>
  <c r="R19" i="13"/>
  <c r="R20" i="13"/>
  <c r="R18" i="6"/>
  <c r="R19" i="6"/>
  <c r="R11" i="6"/>
  <c r="R23" i="6"/>
  <c r="R27" i="6"/>
  <c r="R30" i="6"/>
  <c r="R31" i="6"/>
  <c r="S3" i="6"/>
  <c r="S8" i="6"/>
  <c r="S12" i="6"/>
  <c r="S13" i="6"/>
  <c r="S14" i="6"/>
  <c r="S15" i="6"/>
  <c r="S16" i="6"/>
  <c r="S17" i="6"/>
  <c r="S18" i="13"/>
  <c r="S19" i="13"/>
  <c r="S20" i="13"/>
  <c r="S18" i="6"/>
  <c r="S19" i="6"/>
  <c r="S11" i="6"/>
  <c r="S23" i="6"/>
  <c r="S27" i="6"/>
  <c r="S30" i="6"/>
  <c r="S31" i="6"/>
  <c r="T3" i="6"/>
  <c r="T8" i="6"/>
  <c r="T12" i="6"/>
  <c r="T13" i="6"/>
  <c r="T14" i="6"/>
  <c r="T15" i="6"/>
  <c r="T16" i="6"/>
  <c r="T17" i="6"/>
  <c r="T18" i="13"/>
  <c r="T19" i="13"/>
  <c r="T20" i="13"/>
  <c r="T18" i="6"/>
  <c r="T19" i="6"/>
  <c r="T11" i="6"/>
  <c r="T23" i="6"/>
  <c r="T27" i="6"/>
  <c r="T30" i="6"/>
  <c r="T31" i="6"/>
  <c r="U3" i="6"/>
  <c r="U8" i="6"/>
  <c r="U12" i="6"/>
  <c r="U13" i="6"/>
  <c r="U14" i="6"/>
  <c r="U15" i="6"/>
  <c r="U16" i="6"/>
  <c r="U17" i="6"/>
  <c r="U18" i="6"/>
  <c r="U19" i="6"/>
  <c r="U11" i="6"/>
  <c r="U23" i="6"/>
  <c r="U27" i="6"/>
  <c r="U30" i="6"/>
  <c r="U31" i="6"/>
  <c r="V3" i="6"/>
  <c r="V8" i="6"/>
  <c r="V12" i="6"/>
  <c r="V13" i="6"/>
  <c r="V14" i="6"/>
  <c r="V15" i="6"/>
  <c r="V16" i="6"/>
  <c r="V17" i="6"/>
  <c r="V18" i="6"/>
  <c r="V19" i="6"/>
  <c r="V11" i="6"/>
  <c r="V23" i="6"/>
  <c r="V27" i="6"/>
  <c r="V30" i="6"/>
  <c r="V31" i="6"/>
  <c r="W3" i="6"/>
  <c r="W8" i="6"/>
  <c r="W12" i="6"/>
  <c r="W13" i="6"/>
  <c r="W14" i="6"/>
  <c r="W15" i="6"/>
  <c r="W16" i="6"/>
  <c r="W17" i="6"/>
  <c r="W18" i="6"/>
  <c r="W19" i="6"/>
  <c r="W11" i="6"/>
  <c r="W23" i="6"/>
  <c r="W27" i="6"/>
  <c r="W30" i="6"/>
  <c r="W31" i="6"/>
  <c r="X3" i="6"/>
  <c r="X8" i="6"/>
  <c r="X12" i="6"/>
  <c r="X13" i="6"/>
  <c r="X14" i="6"/>
  <c r="X15" i="6"/>
  <c r="X16" i="6"/>
  <c r="X17" i="6"/>
  <c r="X18" i="6"/>
  <c r="X19" i="6"/>
  <c r="X11" i="6"/>
  <c r="X23" i="6"/>
  <c r="X27" i="6"/>
  <c r="X30" i="6"/>
  <c r="X31" i="6"/>
  <c r="Y3" i="6"/>
  <c r="Y8" i="6"/>
  <c r="Y12" i="6"/>
  <c r="Y13" i="6"/>
  <c r="Y14" i="6"/>
  <c r="Y15" i="6"/>
  <c r="Y16" i="6"/>
  <c r="Y17" i="6"/>
  <c r="Y18" i="6"/>
  <c r="Y19" i="6"/>
  <c r="Y11" i="6"/>
  <c r="Y23" i="6"/>
  <c r="Y27" i="6"/>
  <c r="Y30" i="6"/>
  <c r="Y31" i="6"/>
  <c r="Z3" i="6"/>
  <c r="Z8" i="6"/>
  <c r="Z12" i="6"/>
  <c r="Z13" i="6"/>
  <c r="Z14" i="6"/>
  <c r="Z15" i="6"/>
  <c r="Z16" i="6"/>
  <c r="Z17" i="6"/>
  <c r="Z18" i="6"/>
  <c r="Z19" i="6"/>
  <c r="Z11" i="6"/>
  <c r="Z23" i="6"/>
  <c r="Z27" i="6"/>
  <c r="Z30" i="6"/>
  <c r="Z31" i="6"/>
  <c r="AA3" i="6"/>
  <c r="AA8" i="6"/>
  <c r="AA12" i="6"/>
  <c r="AA13" i="6"/>
  <c r="AA14" i="6"/>
  <c r="AA15" i="6"/>
  <c r="AA16" i="6"/>
  <c r="AA17" i="6"/>
  <c r="AA18" i="6"/>
  <c r="AA19" i="6"/>
  <c r="AA11" i="6"/>
  <c r="AA23" i="6"/>
  <c r="AA27" i="6"/>
  <c r="AA30" i="6"/>
  <c r="AA31" i="6"/>
  <c r="AB3" i="6"/>
  <c r="AB8" i="6"/>
  <c r="AB12" i="6"/>
  <c r="AB13" i="6"/>
  <c r="AB14" i="6"/>
  <c r="AB15" i="6"/>
  <c r="AB16" i="6"/>
  <c r="AB17" i="6"/>
  <c r="AB18" i="6"/>
  <c r="AB19" i="6"/>
  <c r="AB11" i="6"/>
  <c r="AB23" i="6"/>
  <c r="AB27" i="6"/>
  <c r="AB30" i="6"/>
  <c r="AB31" i="6"/>
  <c r="Q12" i="6"/>
  <c r="Q13" i="6"/>
  <c r="Q14" i="6"/>
  <c r="Q15" i="6"/>
  <c r="Q16" i="6"/>
  <c r="Q17" i="6"/>
  <c r="Q18" i="13"/>
  <c r="Q19" i="13"/>
  <c r="Q20" i="13"/>
  <c r="Q18" i="6"/>
  <c r="Q19" i="6"/>
  <c r="Q11" i="6"/>
  <c r="Q27" i="6"/>
  <c r="Q30" i="6"/>
  <c r="AC30" i="6"/>
  <c r="AC3" i="6"/>
  <c r="AC31" i="6"/>
  <c r="C3" i="6"/>
  <c r="C8" i="6"/>
  <c r="C12" i="6"/>
  <c r="C13" i="6"/>
  <c r="C14" i="6"/>
  <c r="C15" i="6"/>
  <c r="C16" i="6"/>
  <c r="C17" i="6"/>
  <c r="D18" i="13"/>
  <c r="D19" i="13"/>
  <c r="D20" i="13"/>
  <c r="C18" i="6"/>
  <c r="C19" i="6"/>
  <c r="C11" i="6"/>
  <c r="C23" i="6"/>
  <c r="C27" i="6"/>
  <c r="C31" i="6"/>
  <c r="D3" i="6"/>
  <c r="D8" i="6"/>
  <c r="D12" i="6"/>
  <c r="D13" i="6"/>
  <c r="D14" i="6"/>
  <c r="D15" i="6"/>
  <c r="D16" i="6"/>
  <c r="D17" i="6"/>
  <c r="E18" i="13"/>
  <c r="E19" i="13"/>
  <c r="E20" i="13"/>
  <c r="D18" i="6"/>
  <c r="D19" i="6"/>
  <c r="D11" i="6"/>
  <c r="D23" i="6"/>
  <c r="D27" i="6"/>
  <c r="D31" i="6"/>
  <c r="E3" i="6"/>
  <c r="E8" i="6"/>
  <c r="E12" i="6"/>
  <c r="E13" i="6"/>
  <c r="E14" i="6"/>
  <c r="E15" i="6"/>
  <c r="E16" i="6"/>
  <c r="E17" i="6"/>
  <c r="F18" i="13"/>
  <c r="F19" i="13"/>
  <c r="F20" i="13"/>
  <c r="E18" i="6"/>
  <c r="E19" i="6"/>
  <c r="E11" i="6"/>
  <c r="E23" i="6"/>
  <c r="E27" i="6"/>
  <c r="E31" i="6"/>
  <c r="F3" i="6"/>
  <c r="F8" i="6"/>
  <c r="F12" i="6"/>
  <c r="F13" i="6"/>
  <c r="F14" i="6"/>
  <c r="F15" i="6"/>
  <c r="F16" i="6"/>
  <c r="F17" i="6"/>
  <c r="G18" i="13"/>
  <c r="G19" i="13"/>
  <c r="G20" i="13"/>
  <c r="F18" i="6"/>
  <c r="F19" i="6"/>
  <c r="F11" i="6"/>
  <c r="F23" i="6"/>
  <c r="F27" i="6"/>
  <c r="F31" i="6"/>
  <c r="G3" i="6"/>
  <c r="G8" i="6"/>
  <c r="G12" i="6"/>
  <c r="G13" i="6"/>
  <c r="G14" i="6"/>
  <c r="G15" i="6"/>
  <c r="G16" i="6"/>
  <c r="G17" i="6"/>
  <c r="H18" i="13"/>
  <c r="H19" i="13"/>
  <c r="H20" i="13"/>
  <c r="G18" i="6"/>
  <c r="G19" i="6"/>
  <c r="G11" i="6"/>
  <c r="G23" i="6"/>
  <c r="G27" i="6"/>
  <c r="G31" i="6"/>
  <c r="H3" i="6"/>
  <c r="H8" i="6"/>
  <c r="H12" i="6"/>
  <c r="H13" i="6"/>
  <c r="H14" i="6"/>
  <c r="H15" i="6"/>
  <c r="H16" i="6"/>
  <c r="H17" i="6"/>
  <c r="I18" i="13"/>
  <c r="I19" i="13"/>
  <c r="I20" i="13"/>
  <c r="H18" i="6"/>
  <c r="H19" i="6"/>
  <c r="H11" i="6"/>
  <c r="H23" i="6"/>
  <c r="H27" i="6"/>
  <c r="H31" i="6"/>
  <c r="I3" i="6"/>
  <c r="I8" i="6"/>
  <c r="I12" i="6"/>
  <c r="I13" i="6"/>
  <c r="I14" i="6"/>
  <c r="I15" i="6"/>
  <c r="I16" i="6"/>
  <c r="I17" i="6"/>
  <c r="J18" i="13"/>
  <c r="J19" i="13"/>
  <c r="J20" i="13"/>
  <c r="I18" i="6"/>
  <c r="I19" i="6"/>
  <c r="I11" i="6"/>
  <c r="I23" i="6"/>
  <c r="I27" i="6"/>
  <c r="I31" i="6"/>
  <c r="J3" i="6"/>
  <c r="J8" i="6"/>
  <c r="J12" i="6"/>
  <c r="J13" i="6"/>
  <c r="J14" i="6"/>
  <c r="J15" i="6"/>
  <c r="J16" i="6"/>
  <c r="J17" i="6"/>
  <c r="K18" i="13"/>
  <c r="K19" i="13"/>
  <c r="K20" i="13"/>
  <c r="J18" i="6"/>
  <c r="J19" i="6"/>
  <c r="J11" i="6"/>
  <c r="J23" i="6"/>
  <c r="J27" i="6"/>
  <c r="J31" i="6"/>
  <c r="K3" i="6"/>
  <c r="K8" i="6"/>
  <c r="K12" i="6"/>
  <c r="K13" i="6"/>
  <c r="K14" i="6"/>
  <c r="K15" i="6"/>
  <c r="K16" i="6"/>
  <c r="K17" i="6"/>
  <c r="L18" i="13"/>
  <c r="L19" i="13"/>
  <c r="L20" i="13"/>
  <c r="K18" i="6"/>
  <c r="K19" i="6"/>
  <c r="K11" i="6"/>
  <c r="K23" i="6"/>
  <c r="K27" i="6"/>
  <c r="K31" i="6"/>
  <c r="L3" i="6"/>
  <c r="L8" i="6"/>
  <c r="L12" i="6"/>
  <c r="L13" i="6"/>
  <c r="L14" i="6"/>
  <c r="L15" i="6"/>
  <c r="L16" i="6"/>
  <c r="L17" i="6"/>
  <c r="M18" i="13"/>
  <c r="M19" i="13"/>
  <c r="M20" i="13"/>
  <c r="L18" i="6"/>
  <c r="L19" i="6"/>
  <c r="L11" i="6"/>
  <c r="L23" i="6"/>
  <c r="L27" i="6"/>
  <c r="L31" i="6"/>
  <c r="M3" i="6"/>
  <c r="M8" i="6"/>
  <c r="M12" i="6"/>
  <c r="M13" i="6"/>
  <c r="M14" i="6"/>
  <c r="M15" i="6"/>
  <c r="M16" i="6"/>
  <c r="M17" i="6"/>
  <c r="N18" i="13"/>
  <c r="N19" i="13"/>
  <c r="N20" i="13"/>
  <c r="M18" i="6"/>
  <c r="M19" i="6"/>
  <c r="M11" i="6"/>
  <c r="M23" i="6"/>
  <c r="M27" i="6"/>
  <c r="M31" i="6"/>
  <c r="B3" i="6"/>
  <c r="B8" i="6"/>
  <c r="B12" i="6"/>
  <c r="B13" i="6"/>
  <c r="B14" i="6"/>
  <c r="B15" i="6"/>
  <c r="B16" i="6"/>
  <c r="B17" i="6"/>
  <c r="C18" i="13"/>
  <c r="C19" i="13"/>
  <c r="C20" i="13"/>
  <c r="B18" i="6"/>
  <c r="B19" i="6"/>
  <c r="B11" i="6"/>
  <c r="B23" i="6"/>
  <c r="B27" i="6"/>
  <c r="B30" i="6"/>
  <c r="N30" i="6"/>
  <c r="N3" i="6"/>
  <c r="N31" i="6"/>
  <c r="AC4" i="6"/>
  <c r="AR4" i="6"/>
  <c r="N4" i="6"/>
  <c r="AC19" i="6"/>
  <c r="AR19" i="6"/>
  <c r="N19" i="6"/>
  <c r="Q6" i="6"/>
  <c r="AC27" i="6"/>
  <c r="N26" i="6"/>
  <c r="C6" i="6"/>
  <c r="D6" i="6"/>
  <c r="E6" i="6"/>
  <c r="F6" i="6"/>
  <c r="G6" i="6"/>
  <c r="H6" i="6"/>
  <c r="I6" i="6"/>
  <c r="J6" i="6"/>
  <c r="K6" i="6"/>
  <c r="L6" i="6"/>
  <c r="M6" i="6"/>
  <c r="B6" i="6"/>
  <c r="R6" i="6"/>
  <c r="S6" i="6"/>
  <c r="T6" i="6"/>
  <c r="U6" i="6"/>
  <c r="V6" i="6"/>
  <c r="W6" i="6"/>
  <c r="W7" i="6"/>
  <c r="X6" i="6"/>
  <c r="Y6" i="6"/>
  <c r="Z6" i="6"/>
  <c r="AA6" i="6"/>
  <c r="AB6" i="6"/>
  <c r="N24" i="13"/>
  <c r="M24" i="13"/>
  <c r="L24" i="13"/>
  <c r="K24" i="13"/>
  <c r="J24" i="13"/>
  <c r="I24" i="13"/>
  <c r="H24" i="13"/>
  <c r="G24" i="13"/>
  <c r="F24" i="13"/>
  <c r="E24" i="13"/>
  <c r="D24" i="13"/>
  <c r="C24" i="13"/>
  <c r="S24" i="13"/>
  <c r="T24" i="13"/>
  <c r="U24" i="13"/>
  <c r="V24" i="13"/>
  <c r="W24" i="13"/>
  <c r="X24" i="13"/>
  <c r="Y24" i="13"/>
  <c r="Z24" i="13"/>
  <c r="AA24" i="13"/>
  <c r="AB24" i="13"/>
  <c r="Q24" i="13"/>
  <c r="R24" i="13"/>
  <c r="R7" i="6"/>
  <c r="D22" i="6"/>
  <c r="J22" i="6"/>
  <c r="AB7" i="6"/>
  <c r="B22" i="6"/>
  <c r="I22" i="6"/>
  <c r="N27" i="6"/>
  <c r="AR27" i="6"/>
  <c r="N13" i="6"/>
  <c r="C22" i="6"/>
  <c r="F22" i="6"/>
  <c r="N17" i="6"/>
  <c r="B24" i="6"/>
  <c r="L7" i="6"/>
  <c r="H7" i="6"/>
  <c r="D7" i="6"/>
  <c r="S7" i="6"/>
  <c r="K7" i="6"/>
  <c r="G7" i="6"/>
  <c r="C7" i="6"/>
  <c r="N14" i="6"/>
  <c r="N16" i="6"/>
  <c r="Q7" i="6"/>
  <c r="Y7" i="6"/>
  <c r="U7" i="6"/>
  <c r="N6" i="6"/>
  <c r="J7" i="6"/>
  <c r="F7" i="6"/>
  <c r="N8" i="6"/>
  <c r="N7" i="6"/>
  <c r="AA7" i="6"/>
  <c r="X7" i="6"/>
  <c r="T7" i="6"/>
  <c r="M7" i="6"/>
  <c r="I7" i="6"/>
  <c r="E7" i="6"/>
  <c r="N12" i="6"/>
  <c r="B7" i="6"/>
  <c r="K22" i="6"/>
  <c r="N15" i="6"/>
  <c r="N18" i="6"/>
  <c r="Z7" i="6"/>
  <c r="V7" i="6"/>
  <c r="L22" i="6"/>
  <c r="O5" i="9"/>
  <c r="AR26" i="6"/>
  <c r="AR18" i="6"/>
  <c r="AR14" i="6"/>
  <c r="AR12" i="6"/>
  <c r="AQ22" i="6"/>
  <c r="N11" i="6"/>
  <c r="AN22" i="6"/>
  <c r="AG22" i="6"/>
  <c r="AK22" i="6"/>
  <c r="AJ22" i="6"/>
  <c r="AI22" i="6"/>
  <c r="AL22" i="6"/>
  <c r="I24" i="6"/>
  <c r="AH22" i="6"/>
  <c r="AP22" i="6"/>
  <c r="C24" i="6"/>
  <c r="AF22" i="6"/>
  <c r="B31" i="6"/>
  <c r="M24" i="6"/>
  <c r="H22" i="6"/>
  <c r="E22" i="6"/>
  <c r="M22" i="6"/>
  <c r="AO22" i="6"/>
  <c r="AM22" i="6"/>
  <c r="G22" i="6"/>
  <c r="E24" i="6"/>
  <c r="D24" i="6"/>
  <c r="H24" i="6"/>
  <c r="L24" i="6"/>
  <c r="AH9" i="6"/>
  <c r="AG20" i="6"/>
  <c r="AQ9" i="6"/>
  <c r="AP20" i="6"/>
  <c r="AL20" i="6"/>
  <c r="AR3" i="6"/>
  <c r="AL9" i="6"/>
  <c r="AP9" i="6"/>
  <c r="AJ20" i="6"/>
  <c r="AR15" i="6"/>
  <c r="AM20" i="6"/>
  <c r="AR13" i="6"/>
  <c r="AM9" i="6"/>
  <c r="AR16" i="6"/>
  <c r="AR17" i="6"/>
  <c r="AG9" i="6"/>
  <c r="AN20" i="6"/>
  <c r="K24" i="6"/>
  <c r="AF20" i="6"/>
  <c r="AR11" i="6"/>
  <c r="N22" i="6"/>
  <c r="G24" i="6"/>
  <c r="F24" i="6"/>
  <c r="N23" i="6"/>
  <c r="J24" i="6"/>
  <c r="AK24" i="6"/>
  <c r="AK30" i="6"/>
  <c r="AK31" i="6"/>
  <c r="AM24" i="6"/>
  <c r="AM30" i="6"/>
  <c r="AM31" i="6"/>
  <c r="AI24" i="6"/>
  <c r="AI31" i="6"/>
  <c r="AR6" i="6"/>
  <c r="AR22" i="6"/>
  <c r="AH20" i="6"/>
  <c r="AQ20" i="6"/>
  <c r="AN9" i="6"/>
  <c r="AK20" i="6"/>
  <c r="AK9" i="6"/>
  <c r="AO9" i="6"/>
  <c r="AO20" i="6"/>
  <c r="AJ9" i="6"/>
  <c r="AI20" i="6"/>
  <c r="AI9" i="6"/>
  <c r="AF9" i="6"/>
  <c r="AR8" i="6"/>
  <c r="AR9" i="6"/>
  <c r="AP24" i="6"/>
  <c r="AP30" i="6"/>
  <c r="AP31" i="6"/>
  <c r="AO24" i="6"/>
  <c r="AO30" i="6"/>
  <c r="AO31" i="6"/>
  <c r="AL24" i="6"/>
  <c r="AL30" i="6"/>
  <c r="AL31" i="6"/>
  <c r="AG24" i="6"/>
  <c r="AG31" i="6"/>
  <c r="N28" i="6"/>
  <c r="AQ24" i="6"/>
  <c r="AQ30" i="6"/>
  <c r="AQ31" i="6"/>
  <c r="AH24" i="6"/>
  <c r="AH31" i="6"/>
  <c r="AN30" i="6"/>
  <c r="AN31" i="6"/>
  <c r="AR23" i="6"/>
  <c r="AJ24" i="6"/>
  <c r="AJ30" i="6"/>
  <c r="AJ31" i="6"/>
  <c r="AN24" i="6"/>
  <c r="AF30" i="6"/>
  <c r="AF24" i="6"/>
  <c r="AR30" i="6"/>
  <c r="AR31" i="6"/>
  <c r="AF31" i="6"/>
  <c r="AR28" i="6"/>
  <c r="AC18" i="6"/>
  <c r="Y22" i="6"/>
  <c r="U22" i="6"/>
  <c r="X22" i="6"/>
  <c r="T22" i="6"/>
  <c r="W22" i="6"/>
  <c r="S22" i="6"/>
  <c r="Z22" i="6"/>
  <c r="V22" i="6"/>
  <c r="R22" i="6"/>
  <c r="AA22" i="6"/>
  <c r="AB22" i="6"/>
  <c r="AC13" i="6"/>
  <c r="AC17" i="6"/>
  <c r="AC15" i="6"/>
  <c r="AC14" i="6"/>
  <c r="AC16" i="6"/>
  <c r="F5" i="9"/>
  <c r="AC26" i="6"/>
  <c r="J9" i="9"/>
  <c r="J16" i="9"/>
  <c r="O9" i="9"/>
  <c r="J14" i="9"/>
  <c r="J10" i="9"/>
  <c r="J12" i="9"/>
  <c r="AC6" i="6"/>
  <c r="AB1" i="6"/>
  <c r="R20" i="6"/>
  <c r="R1" i="6"/>
  <c r="W1" i="6"/>
  <c r="S1" i="6"/>
  <c r="Y1" i="6"/>
  <c r="U1" i="6"/>
  <c r="Z1" i="6"/>
  <c r="Q1" i="6"/>
  <c r="V1" i="6"/>
  <c r="AA1" i="6"/>
  <c r="T1" i="6"/>
  <c r="X1" i="6"/>
  <c r="S20" i="6"/>
  <c r="W20" i="6"/>
  <c r="AB20" i="6"/>
  <c r="V20" i="6"/>
  <c r="Q20" i="6"/>
  <c r="AC12" i="6"/>
  <c r="K12" i="9"/>
  <c r="K14" i="9"/>
  <c r="K10" i="9"/>
  <c r="L14" i="9"/>
  <c r="H14" i="9"/>
  <c r="H10" i="9"/>
  <c r="L12" i="9"/>
  <c r="H12" i="9"/>
  <c r="L10" i="9"/>
  <c r="L16" i="9"/>
  <c r="R9" i="6"/>
  <c r="U9" i="6"/>
  <c r="S9" i="6"/>
  <c r="W9" i="6"/>
  <c r="Y9" i="6"/>
  <c r="AC22" i="6"/>
  <c r="Z9" i="6"/>
  <c r="T9" i="6"/>
  <c r="AB9" i="6"/>
  <c r="X9" i="6"/>
  <c r="AA9" i="6"/>
  <c r="V9" i="6"/>
  <c r="X20" i="6"/>
  <c r="AC8" i="6"/>
  <c r="Z20" i="6"/>
  <c r="Y20" i="6"/>
  <c r="U20" i="6"/>
  <c r="T20" i="6"/>
  <c r="AA20" i="6"/>
  <c r="AC11" i="6"/>
  <c r="W24" i="6"/>
  <c r="M12" i="9"/>
  <c r="M14" i="9"/>
  <c r="M10" i="9"/>
  <c r="AA24" i="6"/>
  <c r="S24" i="6"/>
  <c r="R24" i="6"/>
  <c r="U24" i="6"/>
  <c r="Q24" i="6"/>
  <c r="Z24" i="6"/>
  <c r="Y24" i="6"/>
  <c r="AC9" i="6"/>
  <c r="V24" i="6"/>
  <c r="T24" i="6"/>
  <c r="X24" i="6"/>
  <c r="AB24" i="6"/>
  <c r="AC23" i="6"/>
  <c r="K16" i="9"/>
  <c r="AC28" i="6"/>
  <c r="H16" i="9"/>
  <c r="M16" i="9"/>
  <c r="Q31" i="6"/>
  <c r="Q10" i="9"/>
  <c r="R10" i="9"/>
  <c r="Q12" i="9"/>
  <c r="R12" i="9"/>
  <c r="Q14" i="9"/>
  <c r="R14" i="9"/>
  <c r="Q16" i="9"/>
  <c r="R16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Antonio Saiz</author>
  </authors>
  <commentList>
    <comment ref="BO4" authorId="0" shapeId="0" xr:uid="{56BCF7F2-0C93-4EE8-9534-A40FC168704A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provisional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Antonio Saiz</author>
  </authors>
  <commentList>
    <comment ref="I22" authorId="0" shapeId="0" xr:uid="{E965B94A-D5DE-4861-A322-8908EA85DD0A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Aire acondicionado</t>
        </r>
      </text>
    </comment>
    <comment ref="N22" authorId="0" shapeId="0" xr:uid="{55B05DD6-18A4-4E68-AEE6-A755CECCBDDD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intereses BBVA</t>
        </r>
      </text>
    </comment>
  </commentList>
</comments>
</file>

<file path=xl/sharedStrings.xml><?xml version="1.0" encoding="utf-8"?>
<sst xmlns="http://schemas.openxmlformats.org/spreadsheetml/2006/main" count="1869" uniqueCount="210">
  <si>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</si>
  <si>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</si>
  <si>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</si>
  <si>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</si>
  <si>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</si>
  <si>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</si>
  <si>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</si>
  <si>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</si>
  <si>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</si>
  <si>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</si>
  <si>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</si>
  <si>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</si>
  <si>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</si>
  <si>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</si>
  <si>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</si>
  <si>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</si>
  <si>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</si>
  <si>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JUNIO</t>
  </si>
  <si>
    <t>JULIO</t>
  </si>
  <si>
    <t>AGOSTO</t>
  </si>
  <si>
    <t>SEPTIEMBRE</t>
  </si>
  <si>
    <t>OCTUBRE</t>
  </si>
  <si>
    <t>DICIEMBRE</t>
  </si>
  <si>
    <t>Ingresos</t>
  </si>
  <si>
    <t>Coste Personal</t>
  </si>
  <si>
    <t>Gastos Indirectos</t>
  </si>
  <si>
    <t>Resultado Operativo</t>
  </si>
  <si>
    <t>Total Gastos</t>
  </si>
  <si>
    <t>Amortizaciones</t>
  </si>
  <si>
    <t>Resultado de Explotación</t>
  </si>
  <si>
    <t>Resultado</t>
  </si>
  <si>
    <t>Mes</t>
  </si>
  <si>
    <t>Coste personal</t>
  </si>
  <si>
    <t>Suministro</t>
  </si>
  <si>
    <t>Servicios Profesionales</t>
  </si>
  <si>
    <t xml:space="preserve">Mantenimiento </t>
  </si>
  <si>
    <t>Colaborador Jurídico</t>
  </si>
  <si>
    <t>Agua</t>
  </si>
  <si>
    <t>Publicidad, RRSS, WEB</t>
  </si>
  <si>
    <t>Ratio Personal</t>
  </si>
  <si>
    <t>Ratio gastos Indirectos</t>
  </si>
  <si>
    <t>Resultado Neto antes de I.S.</t>
  </si>
  <si>
    <t>Seguros</t>
  </si>
  <si>
    <t>Alquiler</t>
  </si>
  <si>
    <t>%</t>
  </si>
  <si>
    <t>Acum</t>
  </si>
  <si>
    <t>Acum 18</t>
  </si>
  <si>
    <t>Acum BG</t>
  </si>
  <si>
    <t xml:space="preserve"> </t>
  </si>
  <si>
    <t>agosto 2016</t>
  </si>
  <si>
    <t>septiembre 2016</t>
  </si>
  <si>
    <t>octubre 2016</t>
  </si>
  <si>
    <t>noviembre 2016</t>
  </si>
  <si>
    <t>diciembre 2016</t>
  </si>
  <si>
    <t>enero 2017</t>
  </si>
  <si>
    <t>febrero 2017</t>
  </si>
  <si>
    <t>marzo 2017</t>
  </si>
  <si>
    <t>abril 2017</t>
  </si>
  <si>
    <t>mayo 2017</t>
  </si>
  <si>
    <t>junio 2017</t>
  </si>
  <si>
    <t>julio 2017</t>
  </si>
  <si>
    <t>agosto 2017</t>
  </si>
  <si>
    <t>septiembre 2017</t>
  </si>
  <si>
    <t>octubre 2017</t>
  </si>
  <si>
    <t>noviembre 2017</t>
  </si>
  <si>
    <t>diciembre 2017</t>
  </si>
  <si>
    <t>enero 2018</t>
  </si>
  <si>
    <t>febrero 2018</t>
  </si>
  <si>
    <t>marzo 2018</t>
  </si>
  <si>
    <t>abril 2018</t>
  </si>
  <si>
    <t>mayo 2018</t>
  </si>
  <si>
    <t>junio 2018</t>
  </si>
  <si>
    <t>julio 2018</t>
  </si>
  <si>
    <t>agosto 2018</t>
  </si>
  <si>
    <t>septiembre 2018</t>
  </si>
  <si>
    <t>octubre 2018</t>
  </si>
  <si>
    <t>noviembre 2018</t>
  </si>
  <si>
    <t>diciembre 2018</t>
  </si>
  <si>
    <t>enero 2019</t>
  </si>
  <si>
    <t>febrero 2019</t>
  </si>
  <si>
    <t>marzo 2019</t>
  </si>
  <si>
    <t>Cantidad del producto</t>
  </si>
  <si>
    <t>Precio total</t>
  </si>
  <si>
    <t xml:space="preserve">     Albacete</t>
  </si>
  <si>
    <t>Compras</t>
  </si>
  <si>
    <t>GASTOS</t>
  </si>
  <si>
    <t>Alquiler local</t>
  </si>
  <si>
    <t>Renting Coche</t>
  </si>
  <si>
    <t>Nóminas</t>
  </si>
  <si>
    <t>Seguridad Social</t>
  </si>
  <si>
    <t>Autónomo</t>
  </si>
  <si>
    <t>Electricidad</t>
  </si>
  <si>
    <t>Teléfono+ internet</t>
  </si>
  <si>
    <t>Prensa</t>
  </si>
  <si>
    <t>Limpieza Cristales</t>
  </si>
  <si>
    <t>Productos</t>
  </si>
  <si>
    <t>Gestoría</t>
  </si>
  <si>
    <t>Seguro Local</t>
  </si>
  <si>
    <t>Protección datos</t>
  </si>
  <si>
    <t>Trimestre IVA</t>
  </si>
  <si>
    <t>Varios</t>
  </si>
  <si>
    <t>TOTAL</t>
  </si>
  <si>
    <t>ANUAL</t>
  </si>
  <si>
    <t>MAYO</t>
  </si>
  <si>
    <t>NOVIEMBRE</t>
  </si>
  <si>
    <t>Margen Bruto</t>
  </si>
  <si>
    <t>Margen bruto</t>
  </si>
  <si>
    <t>Renting</t>
  </si>
  <si>
    <t>Impuestos trimestrales</t>
  </si>
  <si>
    <t>Inferior</t>
  </si>
  <si>
    <t>Superior</t>
  </si>
  <si>
    <t>Gastos</t>
  </si>
  <si>
    <t>Subvenciones</t>
  </si>
  <si>
    <t>ANÁLISIS DE NEGOCIO</t>
  </si>
  <si>
    <t>Al contado</t>
  </si>
  <si>
    <t>Transferencia bancaria</t>
  </si>
  <si>
    <t>Pendiente</t>
  </si>
  <si>
    <t>Cliente 22</t>
  </si>
  <si>
    <t>FAC18/00088</t>
  </si>
  <si>
    <t>Cliente 21</t>
  </si>
  <si>
    <t>FAC18/00089</t>
  </si>
  <si>
    <t>Cliente 20</t>
  </si>
  <si>
    <t>FAC18/00090</t>
  </si>
  <si>
    <t>Cliente 19</t>
  </si>
  <si>
    <t>FAC18/00091</t>
  </si>
  <si>
    <t>Cliente 18</t>
  </si>
  <si>
    <t>FAC18/00092</t>
  </si>
  <si>
    <t>Cobrada</t>
  </si>
  <si>
    <t>Cliente 17</t>
  </si>
  <si>
    <t>FAC18/00093</t>
  </si>
  <si>
    <t>Cliente 16</t>
  </si>
  <si>
    <t>FAC18/00094</t>
  </si>
  <si>
    <t>Cliente 15</t>
  </si>
  <si>
    <t>FAC18/00095</t>
  </si>
  <si>
    <t>Parcialmente cobrada</t>
  </si>
  <si>
    <t>Cliente 14</t>
  </si>
  <si>
    <t>FAC18/00096</t>
  </si>
  <si>
    <t>Cliente 13</t>
  </si>
  <si>
    <t>FAC18/00097</t>
  </si>
  <si>
    <t>Cliente 12</t>
  </si>
  <si>
    <t>FAC18/00098</t>
  </si>
  <si>
    <t>Cliente 11</t>
  </si>
  <si>
    <t>FAC18/00099</t>
  </si>
  <si>
    <t>Cliente 10</t>
  </si>
  <si>
    <t>FAC18/00100</t>
  </si>
  <si>
    <t>Cliente 9</t>
  </si>
  <si>
    <t>Cliente 8</t>
  </si>
  <si>
    <t>Cliente 7</t>
  </si>
  <si>
    <t>Cliente 6</t>
  </si>
  <si>
    <t>Cliente 5</t>
  </si>
  <si>
    <t>Cliente 4</t>
  </si>
  <si>
    <t>Cliente 3</t>
  </si>
  <si>
    <t>Cliente 2</t>
  </si>
  <si>
    <t>Cliente 1</t>
  </si>
  <si>
    <t>Cliente 30</t>
  </si>
  <si>
    <t>Cliente 29</t>
  </si>
  <si>
    <t>Cliente 28</t>
  </si>
  <si>
    <t>Cliente 27</t>
  </si>
  <si>
    <t>Cliente 26</t>
  </si>
  <si>
    <t>Cliente 25</t>
  </si>
  <si>
    <t>Cliente 24</t>
  </si>
  <si>
    <t>Cliente 23</t>
  </si>
  <si>
    <t>Cliente 33</t>
  </si>
  <si>
    <t>Cliente 32</t>
  </si>
  <si>
    <t>Cliente 31</t>
  </si>
  <si>
    <t>Cliente 51</t>
  </si>
  <si>
    <t>Cliente 50</t>
  </si>
  <si>
    <t>Cliente 49</t>
  </si>
  <si>
    <t>Cliente 48</t>
  </si>
  <si>
    <t>Cliente 47</t>
  </si>
  <si>
    <t>Cliente 46</t>
  </si>
  <si>
    <t>Cliente 45</t>
  </si>
  <si>
    <t>Cliente 44</t>
  </si>
  <si>
    <t>Cliente 43</t>
  </si>
  <si>
    <t>Cliente 42</t>
  </si>
  <si>
    <t>Cliente 41</t>
  </si>
  <si>
    <t>Cliente 40</t>
  </si>
  <si>
    <t>Cliente 39</t>
  </si>
  <si>
    <t>Cliente 38</t>
  </si>
  <si>
    <t>Cliente 37</t>
  </si>
  <si>
    <t>Cliente 36</t>
  </si>
  <si>
    <t>Cliente 35</t>
  </si>
  <si>
    <t>Cliente 34</t>
  </si>
  <si>
    <t>Importe restante</t>
  </si>
  <si>
    <t>Importe cobrado</t>
  </si>
  <si>
    <t>Total importe</t>
  </si>
  <si>
    <t>Total impuestos</t>
  </si>
  <si>
    <t>Total base</t>
  </si>
  <si>
    <t>Tipo de vencimiento</t>
  </si>
  <si>
    <t>Forma pago</t>
  </si>
  <si>
    <t>Estado</t>
  </si>
  <si>
    <t>Teléfono</t>
  </si>
  <si>
    <t>Email del cliente</t>
  </si>
  <si>
    <t>CIF/NIF del cliente</t>
  </si>
  <si>
    <t>Cliente</t>
  </si>
  <si>
    <t>Fecha</t>
  </si>
  <si>
    <t>Referencia</t>
  </si>
  <si>
    <t>Otros Gastos</t>
  </si>
  <si>
    <t>Serv Externalizados</t>
  </si>
  <si>
    <t>Mantenimiento</t>
  </si>
  <si>
    <t>Suministros</t>
  </si>
  <si>
    <t>Importe</t>
  </si>
  <si>
    <t>Proveedor</t>
  </si>
  <si>
    <t>Concepto</t>
  </si>
  <si>
    <t>Tipo</t>
  </si>
  <si>
    <t>Publicidad</t>
  </si>
  <si>
    <t>Préstamo</t>
  </si>
  <si>
    <t>Canon franquicia</t>
  </si>
  <si>
    <t>Prevevención</t>
  </si>
  <si>
    <t>2020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</si>
</sst>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  <numFmt numFmtId="167" formatCode="#,##0.00\ &quot;€&quot;"/>
    <numFmt numFmtId="169" formatCode="#,##0.00\ _€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name val="Calibri"/>
      <family val="2"/>
      <scheme val="minor"/>
    </font>
    <font>
      <i/>
      <sz val="9"/>
      <name val="Arial"/>
      <family val="2"/>
    </font>
    <font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48"/>
      <color theme="0"/>
      <name val="Freestyle Script"/>
      <family val="4"/>
    </font>
    <font>
      <b/>
      <sz val="14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8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theme="9"/>
        <bgColor rgb="FFB6D7A8"/>
      </patternFill>
    </fill>
    <fill>
      <patternFill patternType="solid">
        <fgColor theme="9" tint="0.39997558519241921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indexed="64"/>
      </patternFill>
    </fill>
    <fill>
      <patternFill patternType="solid">
        <fgColor rgb="FFFF9900"/>
        <bgColor rgb="FFFF9900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rgb="FF38761D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8" tint="0.59999389629810485"/>
        <bgColor rgb="FFFFF2CC"/>
      </patternFill>
    </fill>
    <fill>
      <patternFill patternType="solid">
        <fgColor theme="8" tint="-0.249977111117893"/>
        <bgColor rgb="FFB6D7A8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rgb="FFFFF2CC"/>
      </patternFill>
    </fill>
    <fill>
      <patternFill patternType="solid">
        <fgColor theme="7" tint="-0.499984740745262"/>
        <bgColor rgb="FF38761D"/>
      </patternFill>
    </fill>
    <fill>
      <patternFill patternType="solid">
        <fgColor theme="7" tint="0.59999389629810485"/>
        <bgColor rgb="FFB6D7A8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-0.249977111117893"/>
        <bgColor rgb="FFB6D7A8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FFF2CC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</cellStyleXfs>
  <cellXfs count="122">
    <xf numFmtId="0" fontId="0" fillId="0" borderId="0" xfId="0"/>
    <xf numFmtId="44" fontId="0" fillId="0" borderId="0" xfId="2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center"/>
    </xf>
    <xf numFmtId="0" fontId="5" fillId="7" borderId="5" xfId="0" applyFont="1" applyFill="1" applyBorder="1"/>
    <xf numFmtId="3" fontId="5" fillId="7" borderId="6" xfId="0" applyNumberFormat="1" applyFont="1" applyFill="1" applyBorder="1" applyAlignment="1">
      <alignment horizontal="center"/>
    </xf>
    <xf numFmtId="3" fontId="5" fillId="7" borderId="7" xfId="0" applyNumberFormat="1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center"/>
    </xf>
    <xf numFmtId="0" fontId="6" fillId="0" borderId="0" xfId="0" applyFont="1"/>
    <xf numFmtId="9" fontId="7" fillId="0" borderId="0" xfId="0" applyNumberFormat="1" applyFont="1" applyAlignment="1">
      <alignment horizontal="center"/>
    </xf>
    <xf numFmtId="0" fontId="5" fillId="3" borderId="1" xfId="0" applyFont="1" applyFill="1" applyBorder="1"/>
    <xf numFmtId="165" fontId="5" fillId="8" borderId="1" xfId="1" applyNumberFormat="1" applyFont="1" applyFill="1" applyBorder="1" applyAlignment="1">
      <alignment horizontal="center"/>
    </xf>
    <xf numFmtId="0" fontId="5" fillId="9" borderId="3" xfId="0" applyFont="1" applyFill="1" applyBorder="1"/>
    <xf numFmtId="3" fontId="5" fillId="9" borderId="3" xfId="0" applyNumberFormat="1" applyFont="1" applyFill="1" applyBorder="1" applyAlignment="1">
      <alignment horizontal="center"/>
    </xf>
    <xf numFmtId="9" fontId="8" fillId="0" borderId="0" xfId="0" applyNumberFormat="1" applyFont="1" applyAlignment="1">
      <alignment horizontal="center"/>
    </xf>
    <xf numFmtId="9" fontId="6" fillId="0" borderId="0" xfId="3" applyFont="1" applyAlignment="1">
      <alignment horizontal="center"/>
    </xf>
    <xf numFmtId="9" fontId="6" fillId="6" borderId="0" xfId="3" applyFont="1" applyFill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5" fillId="5" borderId="1" xfId="0" applyFont="1" applyFill="1" applyBorder="1"/>
    <xf numFmtId="3" fontId="5" fillId="5" borderId="1" xfId="0" applyNumberFormat="1" applyFont="1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5" fillId="5" borderId="14" xfId="0" applyFont="1" applyFill="1" applyBorder="1"/>
    <xf numFmtId="3" fontId="5" fillId="5" borderId="2" xfId="0" applyNumberFormat="1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/>
    </xf>
    <xf numFmtId="0" fontId="0" fillId="0" borderId="1" xfId="0" applyBorder="1"/>
    <xf numFmtId="3" fontId="6" fillId="6" borderId="1" xfId="0" applyNumberFormat="1" applyFont="1" applyFill="1" applyBorder="1" applyAlignment="1">
      <alignment horizontal="center"/>
    </xf>
    <xf numFmtId="0" fontId="9" fillId="0" borderId="1" xfId="0" applyFont="1" applyBorder="1"/>
    <xf numFmtId="0" fontId="10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0" fontId="5" fillId="7" borderId="1" xfId="0" applyFont="1" applyFill="1" applyBorder="1"/>
    <xf numFmtId="3" fontId="5" fillId="7" borderId="1" xfId="0" applyNumberFormat="1" applyFont="1" applyFill="1" applyBorder="1" applyAlignment="1">
      <alignment horizontal="center"/>
    </xf>
    <xf numFmtId="0" fontId="12" fillId="10" borderId="8" xfId="0" applyFont="1" applyFill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/>
    </xf>
    <xf numFmtId="0" fontId="5" fillId="14" borderId="1" xfId="0" applyFont="1" applyFill="1" applyBorder="1"/>
    <xf numFmtId="3" fontId="5" fillId="14" borderId="1" xfId="0" applyNumberFormat="1" applyFont="1" applyFill="1" applyBorder="1" applyAlignment="1">
      <alignment horizontal="center"/>
    </xf>
    <xf numFmtId="3" fontId="5" fillId="15" borderId="1" xfId="0" applyNumberFormat="1" applyFont="1" applyFill="1" applyBorder="1" applyAlignment="1">
      <alignment horizontal="center"/>
    </xf>
    <xf numFmtId="0" fontId="5" fillId="14" borderId="14" xfId="0" applyFont="1" applyFill="1" applyBorder="1"/>
    <xf numFmtId="3" fontId="5" fillId="14" borderId="2" xfId="0" applyNumberFormat="1" applyFont="1" applyFill="1" applyBorder="1" applyAlignment="1">
      <alignment horizontal="center"/>
    </xf>
    <xf numFmtId="3" fontId="6" fillId="14" borderId="1" xfId="0" applyNumberFormat="1" applyFont="1" applyFill="1" applyBorder="1" applyAlignment="1">
      <alignment horizontal="center"/>
    </xf>
    <xf numFmtId="0" fontId="5" fillId="16" borderId="1" xfId="0" applyFont="1" applyFill="1" applyBorder="1"/>
    <xf numFmtId="165" fontId="5" fillId="17" borderId="1" xfId="1" applyNumberFormat="1" applyFont="1" applyFill="1" applyBorder="1" applyAlignment="1">
      <alignment horizontal="center"/>
    </xf>
    <xf numFmtId="3" fontId="5" fillId="18" borderId="4" xfId="0" applyNumberFormat="1" applyFont="1" applyFill="1" applyBorder="1" applyAlignment="1">
      <alignment horizontal="center"/>
    </xf>
    <xf numFmtId="0" fontId="4" fillId="19" borderId="2" xfId="0" applyFont="1" applyFill="1" applyBorder="1" applyAlignment="1">
      <alignment horizontal="center"/>
    </xf>
    <xf numFmtId="0" fontId="5" fillId="20" borderId="1" xfId="0" applyFont="1" applyFill="1" applyBorder="1"/>
    <xf numFmtId="3" fontId="5" fillId="20" borderId="1" xfId="0" applyNumberFormat="1" applyFont="1" applyFill="1" applyBorder="1" applyAlignment="1">
      <alignment horizontal="center"/>
    </xf>
    <xf numFmtId="3" fontId="5" fillId="21" borderId="1" xfId="0" applyNumberFormat="1" applyFont="1" applyFill="1" applyBorder="1" applyAlignment="1">
      <alignment horizontal="center"/>
    </xf>
    <xf numFmtId="0" fontId="5" fillId="20" borderId="14" xfId="0" applyFont="1" applyFill="1" applyBorder="1"/>
    <xf numFmtId="3" fontId="5" fillId="20" borderId="2" xfId="0" applyNumberFormat="1" applyFont="1" applyFill="1" applyBorder="1" applyAlignment="1">
      <alignment horizontal="center"/>
    </xf>
    <xf numFmtId="3" fontId="5" fillId="21" borderId="15" xfId="0" applyNumberFormat="1" applyFont="1" applyFill="1" applyBorder="1" applyAlignment="1">
      <alignment horizontal="center"/>
    </xf>
    <xf numFmtId="3" fontId="6" fillId="20" borderId="1" xfId="0" applyNumberFormat="1" applyFont="1" applyFill="1" applyBorder="1" applyAlignment="1">
      <alignment horizontal="center"/>
    </xf>
    <xf numFmtId="0" fontId="5" fillId="22" borderId="1" xfId="0" applyFont="1" applyFill="1" applyBorder="1"/>
    <xf numFmtId="165" fontId="5" fillId="23" borderId="1" xfId="1" applyNumberFormat="1" applyFont="1" applyFill="1" applyBorder="1" applyAlignment="1">
      <alignment horizontal="center"/>
    </xf>
    <xf numFmtId="3" fontId="5" fillId="24" borderId="4" xfId="0" applyNumberFormat="1" applyFont="1" applyFill="1" applyBorder="1" applyAlignment="1">
      <alignment horizontal="center"/>
    </xf>
    <xf numFmtId="3" fontId="0" fillId="0" borderId="0" xfId="0" applyNumberFormat="1"/>
    <xf numFmtId="0" fontId="2" fillId="10" borderId="16" xfId="0" applyFont="1" applyFill="1" applyBorder="1" applyAlignment="1">
      <alignment horizontal="center"/>
    </xf>
    <xf numFmtId="44" fontId="0" fillId="0" borderId="8" xfId="2" applyFont="1" applyBorder="1" applyAlignment="1">
      <alignment horizontal="center"/>
    </xf>
    <xf numFmtId="0" fontId="0" fillId="11" borderId="17" xfId="0" applyFill="1" applyBorder="1" applyAlignment="1">
      <alignment horizontal="center"/>
    </xf>
    <xf numFmtId="9" fontId="0" fillId="0" borderId="19" xfId="3" applyFont="1" applyBorder="1"/>
    <xf numFmtId="0" fontId="0" fillId="11" borderId="12" xfId="0" applyFill="1" applyBorder="1" applyAlignment="1">
      <alignment horizontal="center"/>
    </xf>
    <xf numFmtId="166" fontId="0" fillId="0" borderId="8" xfId="2" applyNumberFormat="1" applyFont="1" applyBorder="1" applyAlignment="1">
      <alignment horizontal="center"/>
    </xf>
    <xf numFmtId="166" fontId="0" fillId="0" borderId="13" xfId="2" applyNumberFormat="1" applyFont="1" applyBorder="1"/>
    <xf numFmtId="166" fontId="0" fillId="0" borderId="0" xfId="2" applyNumberFormat="1" applyFont="1"/>
    <xf numFmtId="166" fontId="0" fillId="0" borderId="19" xfId="2" applyNumberFormat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8" fillId="25" borderId="0" xfId="0" applyFont="1" applyFill="1"/>
    <xf numFmtId="0" fontId="19" fillId="25" borderId="0" xfId="0" applyFont="1" applyFill="1"/>
    <xf numFmtId="0" fontId="18" fillId="0" borderId="0" xfId="0" applyFont="1"/>
    <xf numFmtId="17" fontId="18" fillId="25" borderId="0" xfId="0" applyNumberFormat="1" applyFont="1" applyFill="1"/>
    <xf numFmtId="167" fontId="0" fillId="0" borderId="0" xfId="0" applyNumberFormat="1"/>
    <xf numFmtId="167" fontId="6" fillId="0" borderId="0" xfId="0" applyNumberFormat="1" applyFont="1"/>
    <xf numFmtId="0" fontId="6" fillId="0" borderId="1" xfId="0" applyFont="1" applyBorder="1"/>
    <xf numFmtId="167" fontId="0" fillId="0" borderId="1" xfId="0" applyNumberFormat="1" applyBorder="1"/>
    <xf numFmtId="0" fontId="6" fillId="26" borderId="1" xfId="0" applyFont="1" applyFill="1" applyBorder="1"/>
    <xf numFmtId="167" fontId="6" fillId="26" borderId="1" xfId="0" applyNumberFormat="1" applyFont="1" applyFill="1" applyBorder="1" applyAlignment="1">
      <alignment horizontal="center"/>
    </xf>
    <xf numFmtId="167" fontId="6" fillId="26" borderId="0" xfId="0" applyNumberFormat="1" applyFont="1" applyFill="1" applyAlignment="1">
      <alignment horizontal="center"/>
    </xf>
    <xf numFmtId="0" fontId="6" fillId="28" borderId="1" xfId="0" applyFont="1" applyFill="1" applyBorder="1"/>
    <xf numFmtId="0" fontId="4" fillId="19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6" fillId="29" borderId="1" xfId="0" applyNumberFormat="1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5" fillId="28" borderId="0" xfId="0" applyFont="1" applyFill="1"/>
    <xf numFmtId="169" fontId="6" fillId="0" borderId="1" xfId="0" applyNumberFormat="1" applyFont="1" applyBorder="1"/>
    <xf numFmtId="169" fontId="0" fillId="0" borderId="1" xfId="0" applyNumberFormat="1" applyBorder="1"/>
    <xf numFmtId="0" fontId="0" fillId="0" borderId="1" xfId="0" applyFill="1" applyBorder="1"/>
    <xf numFmtId="0" fontId="0" fillId="0" borderId="0" xfId="0" applyBorder="1" applyAlignment="1">
      <alignment horizontal="center"/>
    </xf>
    <xf numFmtId="0" fontId="0" fillId="0" borderId="0" xfId="0" applyFill="1"/>
    <xf numFmtId="0" fontId="5" fillId="0" borderId="1" xfId="0" applyFont="1" applyFill="1" applyBorder="1"/>
    <xf numFmtId="3" fontId="5" fillId="0" borderId="1" xfId="0" applyNumberFormat="1" applyFont="1" applyFill="1" applyBorder="1" applyAlignment="1">
      <alignment horizontal="center"/>
    </xf>
    <xf numFmtId="0" fontId="22" fillId="0" borderId="0" xfId="4"/>
    <xf numFmtId="14" fontId="22" fillId="0" borderId="0" xfId="4" applyNumberFormat="1"/>
    <xf numFmtId="0" fontId="22" fillId="31" borderId="0" xfId="4" applyFill="1"/>
    <xf numFmtId="0" fontId="2" fillId="30" borderId="0" xfId="4" applyFont="1" applyFill="1"/>
    <xf numFmtId="0" fontId="22" fillId="0" borderId="0" xfId="4" applyAlignment="1">
      <alignment horizontal="center"/>
    </xf>
    <xf numFmtId="0" fontId="22" fillId="0" borderId="21" xfId="4" applyBorder="1"/>
    <xf numFmtId="14" fontId="22" fillId="32" borderId="22" xfId="4" applyNumberFormat="1" applyFill="1" applyBorder="1" applyAlignment="1">
      <alignment horizontal="center"/>
    </xf>
    <xf numFmtId="0" fontId="22" fillId="0" borderId="23" xfId="4" applyBorder="1"/>
    <xf numFmtId="0" fontId="22" fillId="0" borderId="24" xfId="4" applyBorder="1"/>
    <xf numFmtId="0" fontId="22" fillId="0" borderId="25" xfId="4" applyBorder="1"/>
    <xf numFmtId="0" fontId="22" fillId="0" borderId="22" xfId="4" applyBorder="1"/>
    <xf numFmtId="0" fontId="22" fillId="0" borderId="26" xfId="4" applyBorder="1"/>
    <xf numFmtId="4" fontId="22" fillId="0" borderId="25" xfId="4" applyNumberFormat="1" applyBorder="1" applyAlignment="1">
      <alignment horizontal="center"/>
    </xf>
    <xf numFmtId="14" fontId="22" fillId="31" borderId="22" xfId="4" applyNumberFormat="1" applyFill="1" applyBorder="1" applyAlignment="1">
      <alignment horizontal="center"/>
    </xf>
    <xf numFmtId="14" fontId="22" fillId="0" borderId="22" xfId="4" applyNumberFormat="1" applyBorder="1"/>
    <xf numFmtId="0" fontId="2" fillId="30" borderId="27" xfId="4" applyFont="1" applyFill="1" applyBorder="1" applyAlignment="1">
      <alignment horizontal="center"/>
    </xf>
    <xf numFmtId="0" fontId="2" fillId="30" borderId="28" xfId="4" applyFont="1" applyFill="1" applyBorder="1" applyAlignment="1">
      <alignment horizontal="center"/>
    </xf>
    <xf numFmtId="0" fontId="2" fillId="30" borderId="29" xfId="4" applyFont="1" applyFill="1" applyBorder="1" applyAlignment="1">
      <alignment horizontal="center"/>
    </xf>
    <xf numFmtId="167" fontId="0" fillId="0" borderId="1" xfId="0" applyNumberFormat="1" applyFill="1" applyBorder="1"/>
    <xf numFmtId="0" fontId="13" fillId="12" borderId="0" xfId="0" applyFont="1" applyFill="1" applyAlignment="1">
      <alignment horizontal="center" vertical="center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18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166" fontId="15" fillId="0" borderId="0" xfId="2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27" borderId="20" xfId="0" applyFont="1" applyFill="1" applyBorder="1" applyAlignment="1">
      <alignment horizontal="center"/>
    </xf>
  </cellXfs>
  <cellStyles count="5">
    <cellStyle name="Millares" xfId="1" builtinId="3"/>
    <cellStyle name="Moneda" xfId="2" builtinId="4"/>
    <cellStyle name="Normal" xfId="0" builtinId="0"/>
    <cellStyle name="Normal 2" xfId="4" xr:uid="{C73A1A06-2D24-42C0-83F4-03B55EF1507B}"/>
    <cellStyle name="Porcentaje" xfId="3" builtinId="5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Indicadores Mes</a:t>
            </a:r>
          </a:p>
        </c:rich>
      </c:tx>
      <c:layout>
        <c:manualLayout>
          <c:xMode val="edge"/>
          <c:yMode val="edge"/>
          <c:x val="0.30934388944937813"/>
          <c:y val="3.63636363636363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Datos'!$G$10</c:f>
              <c:numCache>
                <c:formatCode>_-* #,##0\ "€"_-;\-* #,##0\ "€"_-;_-* "-"??\ "€"_-;_-@_-</c:formatCode>
                <c:ptCount val="1"/>
                <c:pt idx="0">
                  <c:v>11600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6C-4459-8583-417C034F082D}"/>
            </c:ext>
          </c:extLst>
        </c:ser>
        <c:ser>
          <c:idx val="1"/>
          <c:order val="1"/>
          <c:tx>
            <c:strRef>
              <c:f>'Análisis Datos'!$F$12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Datos'!$G$12</c:f>
              <c:numCache>
                <c:formatCode>_-* #,##0\ "€"_-;\-* #,##0\ "€"_-;_-* "-"??\ "€"_-;_-@_-</c:formatCode>
                <c:ptCount val="1"/>
                <c:pt idx="0">
                  <c:v>5794.74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6C-4459-8583-417C034F082D}"/>
            </c:ext>
          </c:extLst>
        </c:ser>
        <c:ser>
          <c:idx val="2"/>
          <c:order val="2"/>
          <c:tx>
            <c:strRef>
              <c:f>'Análisis Datos'!$F$14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Datos'!$G$14</c:f>
              <c:numCache>
                <c:formatCode>_-* #,##0\ "€"_-;\-* #,##0\ "€"_-;_-* "-"??\ "€"_-;_-@_-</c:formatCode>
                <c:ptCount val="1"/>
                <c:pt idx="0">
                  <c:v>3130.7066666666665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6C-4459-8583-417C034F082D}"/>
            </c:ext>
          </c:extLst>
        </c:ser>
        <c:ser>
          <c:idx val="3"/>
          <c:order val="3"/>
          <c:tx>
            <c:strRef>
              <c:f>'Análisis Datos'!$F$16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Datos'!$G$9</c:f>
              <c:strCache>
                <c:ptCount val="1"/>
                <c:pt idx="0">
                  <c:v>Marzo</c:v>
                </c:pt>
              </c:strCache>
            </c:strRef>
          </c:cat>
          <c:val>
            <c:numRef>
              <c:f>'Análisis Datos'!$G$16</c:f>
              <c:numCache>
                <c:formatCode>_-* #,##0\ "€"_-;\-* #,##0\ "€"_-;_-* "-"??\ "€"_-;_-@_-</c:formatCode>
                <c:ptCount val="1"/>
                <c:pt idx="0">
                  <c:v>2674.5533333333337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6C-4459-8583-417C034F082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Acumulados</a:t>
            </a:r>
          </a:p>
        </c:rich>
      </c:tx>
      <c:layout>
        <c:manualLayout>
          <c:xMode val="edge"/>
          <c:yMode val="edge"/>
          <c:x val="0.32243871778755501"/>
          <c:y val="5.470584156119302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'Análisis Datos'!$F$10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Datos'!$H$10</c:f>
              <c:numCache>
                <c:formatCode>_-* #,##0\ "€"_-;\-* #,##0\ "€"_-;_-* "-"??\ "€"_-;_-@_-</c:formatCode>
                <c:ptCount val="1"/>
                <c:pt idx="0">
                  <c:v>32900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F8-4CEB-8CDF-C78711E540CE}"/>
            </c:ext>
          </c:extLst>
        </c:ser>
        <c:ser>
          <c:idx val="1"/>
          <c:order val="1"/>
          <c:tx>
            <c:strRef>
              <c:f>'Análisis Datos'!$F$12</c:f>
              <c:strCache>
                <c:ptCount val="1"/>
                <c:pt idx="0">
                  <c:v>Coste personal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Datos'!$H$12</c:f>
              <c:numCache>
                <c:formatCode>_-* #,##0\ "€"_-;\-* #,##0\ "€"_-;_-* "-"??\ "€"_-;_-@_-</c:formatCode>
                <c:ptCount val="1"/>
                <c:pt idx="0">
                  <c:v>16518.46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F8-4CEB-8CDF-C78711E540CE}"/>
            </c:ext>
          </c:extLst>
        </c:ser>
        <c:ser>
          <c:idx val="2"/>
          <c:order val="2"/>
          <c:tx>
            <c:strRef>
              <c:f>'Análisis Datos'!$F$14</c:f>
              <c:strCache>
                <c:ptCount val="1"/>
                <c:pt idx="0">
                  <c:v>Gastos Indirectos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Datos'!$H$14</c:f>
              <c:numCache>
                <c:formatCode>_-* #,##0\ "€"_-;\-* #,##0\ "€"_-;_-* "-"??\ "€"_-;_-@_-</c:formatCode>
                <c:ptCount val="1"/>
                <c:pt idx="0">
                  <c:v>7236.2000000000007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F8-4CEB-8CDF-C78711E540CE}"/>
            </c:ext>
          </c:extLst>
        </c:ser>
        <c:ser>
          <c:idx val="3"/>
          <c:order val="3"/>
          <c:tx>
            <c:strRef>
              <c:f>'Análisis Datos'!$F$16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Datos'!$H$9</c:f>
              <c:strCache>
                <c:ptCount val="1"/>
                <c:pt idx="0">
                  <c:v>Acum</c:v>
                </c:pt>
              </c:strCache>
            </c:strRef>
          </c:cat>
          <c:val>
            <c:numRef>
              <c:f>'Análisis Datos'!$H$16</c:f>
              <c:numCache>
                <c:formatCode>_-* #,##0\ "€"_-;\-* #,##0\ "€"_-;_-* "-"??\ "€"_-;_-@_-</c:formatCode>
                <c:ptCount val="1"/>
                <c:pt idx="0">
                  <c:v>5300.34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F8-4CEB-8CDF-C78711E540C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98397712"/>
        <c:axId val="98398368"/>
      </c:barChart>
      <c:catAx>
        <c:axId val="9839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8398368"/>
        <c:crosses val="autoZero"/>
        <c:auto val="1"/>
        <c:lblAlgn val="ctr"/>
        <c:lblOffset val="100"/>
        <c:noMultiLvlLbl val="0"/>
      </c:catAx>
      <c:valAx>
        <c:axId val="983983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839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Ingresos Vs Gastos 2019</a:t>
            </a:r>
          </a:p>
        </c:rich>
      </c:tx>
      <c:layout>
        <c:manualLayout>
          <c:xMode val="edge"/>
          <c:yMode val="edge"/>
          <c:x val="0.34694487236283145"/>
          <c:y val="1.643846708388620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1024348174054"/>
          <c:y val="6.0815493541455531E-2"/>
          <c:w val="0.86151855624026863"/>
          <c:h val="0.608187149777633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Resultados'!$Q$3:$AB$3</c:f>
              <c:numCache>
                <c:formatCode>#,##0</c:formatCode>
                <c:ptCount val="12"/>
                <c:pt idx="0">
                  <c:v>10500</c:v>
                </c:pt>
                <c:pt idx="1">
                  <c:v>10800</c:v>
                </c:pt>
                <c:pt idx="2">
                  <c:v>11600</c:v>
                </c:pt>
                <c:pt idx="3">
                  <c:v>11400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4A-431E-AB45-BD8B11D2C3CC}"/>
            </c:ext>
          </c:extLst>
        </c:ser>
        <c:ser>
          <c:idx val="1"/>
          <c:order val="1"/>
          <c:tx>
            <c:strRef>
              <c:f>'Cta Resultados'!$P$22</c:f>
              <c:strCache>
                <c:ptCount val="1"/>
                <c:pt idx="0">
                  <c:v>Total Gastos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7971.876666666667</c:v>
                </c:pt>
                <c:pt idx="1">
                  <c:v>8952.3366666666661</c:v>
                </c:pt>
                <c:pt idx="2">
                  <c:v>9541.4466666666667</c:v>
                </c:pt>
                <c:pt idx="3">
                  <c:v>9035.1966666666667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C3-436E-8FED-5193C18AA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575991840"/>
        <c:axId val="57599446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'Cta Resultados'!$P$30</c15:sqref>
                        </c15:formulaRef>
                      </c:ext>
                    </c:extLst>
                    <c:strCache>
                      <c:ptCount val="1"/>
                      <c:pt idx="0">
                        <c:v>Resultado Neto antes de I.S.</c:v>
                      </c:pt>
                    </c:strCache>
                  </c:strRef>
                </c:tx>
                <c:spPr>
                  <a:noFill/>
                  <a:ln w="9525" cap="flat" cmpd="sng" algn="ctr">
                    <a:solidFill>
                      <a:schemeClr val="accent3"/>
                    </a:solidFill>
                    <a:miter lim="800000"/>
                  </a:ln>
                  <a:effectLst>
                    <a:glow rad="63500">
                      <a:schemeClr val="accent3">
                        <a:satMod val="175000"/>
                        <a:alpha val="25000"/>
                      </a:schemeClr>
                    </a:glow>
                  </a:effectLst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'Cta Resultados'!$Q$30:$AB$30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-764.87666666666701</c:v>
                      </c:pt>
                      <c:pt idx="1">
                        <c:v>3390.663333333333</c:v>
                      </c:pt>
                      <c:pt idx="2">
                        <c:v>2674.5533333333337</c:v>
                      </c:pt>
                      <c:pt idx="3">
                        <c:v>-939.19666666666672</c:v>
                      </c:pt>
                      <c:pt idx="4">
                        <c:v>0</c:v>
                      </c:pt>
                      <c:pt idx="5">
                        <c:v>-1360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-1360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-1360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C-65C3-436E-8FED-5193C18AA3EA}"/>
                  </c:ext>
                </c:extLst>
              </c15:ser>
            </c15:filteredBarSeries>
          </c:ext>
        </c:extLst>
      </c:barChart>
      <c:catAx>
        <c:axId val="575991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4464"/>
        <c:crosses val="autoZero"/>
        <c:auto val="1"/>
        <c:lblAlgn val="ctr"/>
        <c:lblOffset val="100"/>
        <c:noMultiLvlLbl val="0"/>
      </c:catAx>
      <c:valAx>
        <c:axId val="57599446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759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Desglose Gastos 2019</a:t>
            </a:r>
          </a:p>
        </c:rich>
      </c:tx>
      <c:layout>
        <c:manualLayout>
          <c:xMode val="edge"/>
          <c:yMode val="edge"/>
          <c:x val="0.2537685028214357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2528255080193295E-2"/>
          <c:y val="6.0150388889271614E-2"/>
          <c:w val="0.93972024421320621"/>
          <c:h val="0.603808290333914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Resultados'!$P$6</c:f>
              <c:strCache>
                <c:ptCount val="1"/>
                <c:pt idx="0">
                  <c:v>Compras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Resultados'!$Q$6:$AB$6</c:f>
              <c:numCache>
                <c:formatCode>#,##0</c:formatCode>
                <c:ptCount val="12"/>
                <c:pt idx="0">
                  <c:v>552</c:v>
                </c:pt>
                <c:pt idx="1">
                  <c:v>1543</c:v>
                </c:pt>
                <c:pt idx="2">
                  <c:v>616</c:v>
                </c:pt>
                <c:pt idx="3">
                  <c:v>496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2-4A3A-AA96-6320194AB5CE}"/>
            </c:ext>
          </c:extLst>
        </c:ser>
        <c:ser>
          <c:idx val="1"/>
          <c:order val="1"/>
          <c:tx>
            <c:strRef>
              <c:f>'Cta Resultados'!$P$8</c:f>
              <c:strCache>
                <c:ptCount val="1"/>
                <c:pt idx="0">
                  <c:v>Coste Personal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Resultados'!$Q$8:$AB$8</c:f>
              <c:numCache>
                <c:formatCode>#,##0</c:formatCode>
                <c:ptCount val="12"/>
                <c:pt idx="0">
                  <c:v>5305.72</c:v>
                </c:pt>
                <c:pt idx="1">
                  <c:v>5418</c:v>
                </c:pt>
                <c:pt idx="2">
                  <c:v>5794.74</c:v>
                </c:pt>
                <c:pt idx="3">
                  <c:v>5950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2-4A3A-AA96-6320194AB5CE}"/>
            </c:ext>
          </c:extLst>
        </c:ser>
        <c:ser>
          <c:idx val="2"/>
          <c:order val="2"/>
          <c:tx>
            <c:strRef>
              <c:f>'Cta Resultados'!$P$11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Resultados'!$Q$11:$AB$11</c:f>
              <c:numCache>
                <c:formatCode>#,##0</c:formatCode>
                <c:ptCount val="12"/>
                <c:pt idx="0">
                  <c:v>2114.1566666666668</c:v>
                </c:pt>
                <c:pt idx="1">
                  <c:v>1991.3366666666668</c:v>
                </c:pt>
                <c:pt idx="2">
                  <c:v>3130.7066666666665</c:v>
                </c:pt>
                <c:pt idx="3">
                  <c:v>2589.1966666666667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F2-4A3A-AA96-6320194AB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37848824"/>
        <c:axId val="437847512"/>
      </c:barChart>
      <c:catAx>
        <c:axId val="4378488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7512"/>
        <c:crosses val="autoZero"/>
        <c:auto val="1"/>
        <c:lblAlgn val="ctr"/>
        <c:lblOffset val="100"/>
        <c:noMultiLvlLbl val="0"/>
      </c:catAx>
      <c:valAx>
        <c:axId val="43784751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848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Resultado Neto 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'Cta Resultados'!$P$30</c:f>
              <c:strCache>
                <c:ptCount val="1"/>
                <c:pt idx="0">
                  <c:v>Resultado Neto antes de I.S.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Resultados'!$Q$30:$AB$30</c:f>
              <c:numCache>
                <c:formatCode>#,##0</c:formatCode>
                <c:ptCount val="12"/>
                <c:pt idx="0">
                  <c:v>-764.87666666666701</c:v>
                </c:pt>
                <c:pt idx="1">
                  <c:v>3390.663333333333</c:v>
                </c:pt>
                <c:pt idx="2">
                  <c:v>2674.5533333333337</c:v>
                </c:pt>
                <c:pt idx="3">
                  <c:v>-939.19666666666672</c:v>
                </c:pt>
                <c:pt idx="4">
                  <c:v>0</c:v>
                </c:pt>
                <c:pt idx="5">
                  <c:v>-1360</c:v>
                </c:pt>
                <c:pt idx="6">
                  <c:v>0</c:v>
                </c:pt>
                <c:pt idx="7">
                  <c:v>0</c:v>
                </c:pt>
                <c:pt idx="8">
                  <c:v>-1360</c:v>
                </c:pt>
                <c:pt idx="9">
                  <c:v>0</c:v>
                </c:pt>
                <c:pt idx="10">
                  <c:v>0</c:v>
                </c:pt>
                <c:pt idx="11">
                  <c:v>-1360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FC-42A0-A9EB-0A326DA6F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1065664"/>
        <c:axId val="481072224"/>
      </c:lineChart>
      <c:catAx>
        <c:axId val="481065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72224"/>
        <c:crosses val="autoZero"/>
        <c:auto val="1"/>
        <c:lblAlgn val="ctr"/>
        <c:lblOffset val="100"/>
        <c:noMultiLvlLbl val="0"/>
      </c:catAx>
      <c:valAx>
        <c:axId val="48107222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06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Ingresos 18-19 y BG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Resultados'!$B$3:$M$3</c:f>
            </c:numRef>
          </c:val>
          <c:extLst>
            <c:ext xmlns:c16="http://schemas.microsoft.com/office/drawing/2014/chart" uri="{C3380CC4-5D6E-409C-BE32-E72D297353CC}">
              <c16:uniqueId val="{00000000-71B0-4EE0-B8FF-92056895A8AB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Resultados'!$Q$3:$AB$3</c:f>
              <c:numCache>
                <c:formatCode>#,##0</c:formatCode>
                <c:ptCount val="12"/>
                <c:pt idx="0">
                  <c:v>10500</c:v>
                </c:pt>
                <c:pt idx="1">
                  <c:v>10800</c:v>
                </c:pt>
                <c:pt idx="2">
                  <c:v>11600</c:v>
                </c:pt>
                <c:pt idx="3">
                  <c:v>11400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0-4EE0-B8FF-92056895A8AB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2020 Budget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Resultados'!$AF$3:$AQ$3</c:f>
            </c:numRef>
          </c:val>
          <c:extLst>
            <c:ext xmlns:c16="http://schemas.microsoft.com/office/drawing/2014/chart" uri="{C3380CC4-5D6E-409C-BE32-E72D297353CC}">
              <c16:uniqueId val="{00000002-71B0-4EE0-B8FF-92056895A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 Gastos 18-19 y BG</a:t>
            </a:r>
          </a:p>
        </c:rich>
      </c:tx>
      <c:layout>
        <c:manualLayout>
          <c:xMode val="edge"/>
          <c:yMode val="edge"/>
          <c:x val="0.18320902991493668"/>
          <c:y val="2.70270270270270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Resultados'!$B$22:$M$22</c:f>
            </c:numRef>
          </c:val>
          <c:extLst>
            <c:ext xmlns:c16="http://schemas.microsoft.com/office/drawing/2014/chart" uri="{C3380CC4-5D6E-409C-BE32-E72D297353CC}">
              <c16:uniqueId val="{00000000-5478-4780-A5D3-C3E16A116860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Resultados'!$Q$22:$AB$22</c:f>
              <c:numCache>
                <c:formatCode>_-* #,##0\ _€_-;\-* #,##0\ _€_-;_-* "-"??\ _€_-;_-@_-</c:formatCode>
                <c:ptCount val="12"/>
                <c:pt idx="0">
                  <c:v>7971.876666666667</c:v>
                </c:pt>
                <c:pt idx="1">
                  <c:v>8952.3366666666661</c:v>
                </c:pt>
                <c:pt idx="2">
                  <c:v>9541.4466666666667</c:v>
                </c:pt>
                <c:pt idx="3">
                  <c:v>9035.1966666666667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78-4780-A5D3-C3E16A116860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2020 Budget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Resultados'!$AF$22:$AQ$22</c:f>
            </c:numRef>
          </c:val>
          <c:extLst>
            <c:ext xmlns:c16="http://schemas.microsoft.com/office/drawing/2014/chart" uri="{C3380CC4-5D6E-409C-BE32-E72D297353CC}">
              <c16:uniqueId val="{00000002-5478-4780-A5D3-C3E16A116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Comparativa</a:t>
            </a:r>
            <a:r>
              <a:rPr lang="en-US" baseline="0"/>
              <a:t> Resultados 18-19 y BG</a:t>
            </a:r>
            <a:endParaRPr lang="en-US"/>
          </a:p>
        </c:rich>
      </c:tx>
      <c:layout>
        <c:manualLayout>
          <c:xMode val="edge"/>
          <c:yMode val="edge"/>
          <c:x val="0.10382094988040355"/>
          <c:y val="1.08737857427544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042634899939034"/>
          <c:y val="0.15374093264248706"/>
          <c:w val="0.85914488861047289"/>
          <c:h val="0.498614989188527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'Cta Resultados'!$A$2</c:f>
              <c:strCache>
                <c:ptCount val="1"/>
                <c:pt idx="0">
                  <c:v>2018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'Cta Resultados'!$B$30:$M$30</c:f>
            </c:numRef>
          </c:val>
          <c:extLst>
            <c:ext xmlns:c16="http://schemas.microsoft.com/office/drawing/2014/chart" uri="{C3380CC4-5D6E-409C-BE32-E72D297353CC}">
              <c16:uniqueId val="{00000000-3D69-48B8-887A-3213367DA946}"/>
            </c:ext>
          </c:extLst>
        </c:ser>
        <c:ser>
          <c:idx val="1"/>
          <c:order val="1"/>
          <c:tx>
            <c:strRef>
              <c:f>'Cta Resultados'!$P$2</c:f>
              <c:strCache>
                <c:ptCount val="1"/>
                <c:pt idx="0">
                  <c:v>2019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Resultados'!$Q$30:$AB$30</c:f>
              <c:numCache>
                <c:formatCode>#,##0</c:formatCode>
                <c:ptCount val="12"/>
                <c:pt idx="0">
                  <c:v>-764.87666666666701</c:v>
                </c:pt>
                <c:pt idx="1">
                  <c:v>3390.663333333333</c:v>
                </c:pt>
                <c:pt idx="2">
                  <c:v>2674.5533333333337</c:v>
                </c:pt>
                <c:pt idx="3">
                  <c:v>-939.19666666666672</c:v>
                </c:pt>
                <c:pt idx="4">
                  <c:v>0</c:v>
                </c:pt>
                <c:pt idx="5">
                  <c:v>-1360</c:v>
                </c:pt>
                <c:pt idx="6">
                  <c:v>0</c:v>
                </c:pt>
                <c:pt idx="7">
                  <c:v>0</c:v>
                </c:pt>
                <c:pt idx="8">
                  <c:v>-1360</c:v>
                </c:pt>
                <c:pt idx="9">
                  <c:v>0</c:v>
                </c:pt>
                <c:pt idx="10">
                  <c:v>0</c:v>
                </c:pt>
                <c:pt idx="11">
                  <c:v>-1360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69-48B8-887A-3213367DA946}"/>
            </c:ext>
          </c:extLst>
        </c:ser>
        <c:ser>
          <c:idx val="2"/>
          <c:order val="2"/>
          <c:tx>
            <c:strRef>
              <c:f>'Cta Resultados'!$AE$2</c:f>
              <c:strCache>
                <c:ptCount val="1"/>
                <c:pt idx="0">
                  <c:v>2020 Budget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'Cta Resultados'!$AF$30:$AQ$30</c:f>
            </c:numRef>
          </c:val>
          <c:extLst>
            <c:ext xmlns:c16="http://schemas.microsoft.com/office/drawing/2014/chart" uri="{C3380CC4-5D6E-409C-BE32-E72D297353CC}">
              <c16:uniqueId val="{00000002-3D69-48B8-887A-3213367DA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535792088"/>
        <c:axId val="535790776"/>
      </c:barChart>
      <c:catAx>
        <c:axId val="535792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0776"/>
        <c:crosses val="autoZero"/>
        <c:auto val="1"/>
        <c:lblAlgn val="ctr"/>
        <c:lblOffset val="100"/>
        <c:noMultiLvlLbl val="0"/>
      </c:catAx>
      <c:valAx>
        <c:axId val="53579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5792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  <a:scene3d>
      <a:camera prst="orthographicFront"/>
      <a:lightRig rig="threePt" dir="t"/>
    </a:scene3d>
    <a:sp3d>
      <a:bevelT/>
    </a:sp3d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13" Type="http://schemas.openxmlformats.org/officeDocument/2006/relationships/image" Target="../media/image6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image" Target="../media/image5.png"/><Relationship Id="rId2" Type="http://schemas.openxmlformats.org/officeDocument/2006/relationships/chart" Target="../charts/chart2.xml"/><Relationship Id="rId16" Type="http://schemas.openxmlformats.org/officeDocument/2006/relationships/image" Target="../media/image8.png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image" Target="../media/image4.png"/><Relationship Id="rId5" Type="http://schemas.openxmlformats.org/officeDocument/2006/relationships/chart" Target="../charts/chart5.xml"/><Relationship Id="rId15" Type="http://schemas.openxmlformats.org/officeDocument/2006/relationships/image" Target="../media/image7.png"/><Relationship Id="rId10" Type="http://schemas.openxmlformats.org/officeDocument/2006/relationships/image" Target="../media/image3.png"/><Relationship Id="rId4" Type="http://schemas.openxmlformats.org/officeDocument/2006/relationships/chart" Target="../charts/chart4.xml"/><Relationship Id="rId9" Type="http://schemas.openxmlformats.org/officeDocument/2006/relationships/image" Target="../media/image2.png"/><Relationship Id="rId1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4</xdr:row>
      <xdr:rowOff>12700</xdr:rowOff>
    </xdr:from>
    <xdr:to>
      <xdr:col>4</xdr:col>
      <xdr:colOff>296334</xdr:colOff>
      <xdr:row>15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96384</xdr:colOff>
      <xdr:row>4</xdr:row>
      <xdr:rowOff>68035</xdr:rowOff>
    </xdr:from>
    <xdr:to>
      <xdr:col>22</xdr:col>
      <xdr:colOff>295615</xdr:colOff>
      <xdr:row>16</xdr:row>
      <xdr:rowOff>31750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60324</xdr:colOff>
      <xdr:row>17</xdr:row>
      <xdr:rowOff>158750</xdr:rowOff>
    </xdr:from>
    <xdr:to>
      <xdr:col>5</xdr:col>
      <xdr:colOff>804334</xdr:colOff>
      <xdr:row>30</xdr:row>
      <xdr:rowOff>32736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246062</xdr:colOff>
      <xdr:row>17</xdr:row>
      <xdr:rowOff>177800</xdr:rowOff>
    </xdr:from>
    <xdr:to>
      <xdr:col>22</xdr:col>
      <xdr:colOff>243417</xdr:colOff>
      <xdr:row>30</xdr:row>
      <xdr:rowOff>17270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170089</xdr:colOff>
      <xdr:row>17</xdr:row>
      <xdr:rowOff>171223</xdr:rowOff>
    </xdr:from>
    <xdr:to>
      <xdr:col>14</xdr:col>
      <xdr:colOff>486833</xdr:colOff>
      <xdr:row>30</xdr:row>
      <xdr:rowOff>42333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63500</xdr:colOff>
      <xdr:row>5</xdr:row>
      <xdr:rowOff>111126</xdr:rowOff>
    </xdr:from>
    <xdr:to>
      <xdr:col>7</xdr:col>
      <xdr:colOff>674688</xdr:colOff>
      <xdr:row>7</xdr:row>
      <xdr:rowOff>79376</xdr:rowOff>
    </xdr:to>
    <xdr:sp macro="" textlink="$G$10">
      <xdr:nvSpPr>
        <xdr:cNvPr id="7" name="Rectángulo: esquinas redondeadas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722688" y="1238251"/>
          <a:ext cx="2349500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D160CBF-B789-4F73-8722-AB70C1CD9DA6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11.600 €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14</xdr:col>
      <xdr:colOff>0</xdr:colOff>
      <xdr:row>5</xdr:row>
      <xdr:rowOff>127000</xdr:rowOff>
    </xdr:from>
    <xdr:to>
      <xdr:col>18</xdr:col>
      <xdr:colOff>7937</xdr:colOff>
      <xdr:row>7</xdr:row>
      <xdr:rowOff>95250</xdr:rowOff>
    </xdr:to>
    <xdr:sp macro="" textlink="$H$10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794750" y="1254125"/>
          <a:ext cx="2087562" cy="523875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9864C301-505C-463A-9E17-C3022EF98D1F}" type="TxLink">
            <a:rPr lang="en-US" sz="3200" b="1" i="0" u="none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alibri"/>
              <a:cs typeface="Calibri"/>
            </a:rPr>
            <a:pPr algn="ctr"/>
            <a:t> 32.900 € </a:t>
          </a:fld>
          <a:endParaRPr lang="es-ES" sz="32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0</xdr:col>
      <xdr:colOff>0</xdr:colOff>
      <xdr:row>32</xdr:row>
      <xdr:rowOff>1</xdr:rowOff>
    </xdr:from>
    <xdr:to>
      <xdr:col>5</xdr:col>
      <xdr:colOff>744010</xdr:colOff>
      <xdr:row>44</xdr:row>
      <xdr:rowOff>158751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158751</xdr:colOff>
      <xdr:row>32</xdr:row>
      <xdr:rowOff>15875</xdr:rowOff>
    </xdr:from>
    <xdr:to>
      <xdr:col>14</xdr:col>
      <xdr:colOff>489395</xdr:colOff>
      <xdr:row>44</xdr:row>
      <xdr:rowOff>174625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670983</xdr:colOff>
      <xdr:row>3</xdr:row>
      <xdr:rowOff>20274</xdr:rowOff>
    </xdr:from>
    <xdr:to>
      <xdr:col>4</xdr:col>
      <xdr:colOff>485608</xdr:colOff>
      <xdr:row>6</xdr:row>
      <xdr:rowOff>78316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956983" y="11315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3</xdr:col>
      <xdr:colOff>734484</xdr:colOff>
      <xdr:row>3</xdr:row>
      <xdr:rowOff>42333</xdr:rowOff>
    </xdr:from>
    <xdr:to>
      <xdr:col>4</xdr:col>
      <xdr:colOff>478588</xdr:colOff>
      <xdr:row>6</xdr:row>
      <xdr:rowOff>22234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0484" y="1153583"/>
          <a:ext cx="498484" cy="498484"/>
        </a:xfrm>
        <a:prstGeom prst="rect">
          <a:avLst/>
        </a:prstGeom>
      </xdr:spPr>
    </xdr:pic>
    <xdr:clientData/>
  </xdr:twoCellAnchor>
  <xdr:twoCellAnchor>
    <xdr:from>
      <xdr:col>21</xdr:col>
      <xdr:colOff>664633</xdr:colOff>
      <xdr:row>3</xdr:row>
      <xdr:rowOff>45674</xdr:rowOff>
    </xdr:from>
    <xdr:to>
      <xdr:col>23</xdr:col>
      <xdr:colOff>3008</xdr:colOff>
      <xdr:row>6</xdr:row>
      <xdr:rowOff>103716</xdr:rowOff>
    </xdr:to>
    <xdr:sp macro="" textlink="">
      <xdr:nvSpPr>
        <xdr:cNvPr id="26" name="Elips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819716" y="1156924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728134</xdr:colOff>
      <xdr:row>3</xdr:row>
      <xdr:rowOff>67733</xdr:rowOff>
    </xdr:from>
    <xdr:to>
      <xdr:col>23</xdr:col>
      <xdr:colOff>855</xdr:colOff>
      <xdr:row>6</xdr:row>
      <xdr:rowOff>53349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3217" y="1178983"/>
          <a:ext cx="498484" cy="498484"/>
        </a:xfrm>
        <a:prstGeom prst="rect">
          <a:avLst/>
        </a:prstGeom>
      </xdr:spPr>
    </xdr:pic>
    <xdr:clientData/>
  </xdr:twoCellAnchor>
  <xdr:twoCellAnchor>
    <xdr:from>
      <xdr:col>5</xdr:col>
      <xdr:colOff>419100</xdr:colOff>
      <xdr:row>16</xdr:row>
      <xdr:rowOff>172674</xdr:rowOff>
    </xdr:from>
    <xdr:to>
      <xdr:col>5</xdr:col>
      <xdr:colOff>995725</xdr:colOff>
      <xdr:row>20</xdr:row>
      <xdr:rowOff>23283</xdr:rowOff>
    </xdr:to>
    <xdr:sp macro="" textlink="">
      <xdr:nvSpPr>
        <xdr:cNvPr id="28" name="E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4203700" y="3457741"/>
          <a:ext cx="576625" cy="59567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143934</xdr:colOff>
      <xdr:row>16</xdr:row>
      <xdr:rowOff>159974</xdr:rowOff>
    </xdr:from>
    <xdr:to>
      <xdr:col>14</xdr:col>
      <xdr:colOff>728134</xdr:colOff>
      <xdr:row>20</xdr:row>
      <xdr:rowOff>16933</xdr:rowOff>
    </xdr:to>
    <xdr:sp macro="" textlink="">
      <xdr:nvSpPr>
        <xdr:cNvPr id="30" name="Elips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084734" y="3445041"/>
          <a:ext cx="584200" cy="6020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21</xdr:col>
      <xdr:colOff>613833</xdr:colOff>
      <xdr:row>16</xdr:row>
      <xdr:rowOff>174791</xdr:rowOff>
    </xdr:from>
    <xdr:to>
      <xdr:col>22</xdr:col>
      <xdr:colOff>428458</xdr:colOff>
      <xdr:row>20</xdr:row>
      <xdr:rowOff>31750</xdr:rowOff>
    </xdr:to>
    <xdr:sp macro="" textlink="">
      <xdr:nvSpPr>
        <xdr:cNvPr id="31" name="Elips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3768916" y="3561458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448734</xdr:colOff>
      <xdr:row>17</xdr:row>
      <xdr:rowOff>4234</xdr:rowOff>
    </xdr:from>
    <xdr:to>
      <xdr:col>5</xdr:col>
      <xdr:colOff>964497</xdr:colOff>
      <xdr:row>20</xdr:row>
      <xdr:rowOff>3741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334" y="3475567"/>
          <a:ext cx="513858" cy="553863"/>
        </a:xfrm>
        <a:prstGeom prst="rect">
          <a:avLst/>
        </a:prstGeom>
      </xdr:spPr>
    </xdr:pic>
    <xdr:clientData/>
  </xdr:twoCellAnchor>
  <xdr:twoCellAnchor editAs="oneCell">
    <xdr:from>
      <xdr:col>21</xdr:col>
      <xdr:colOff>635000</xdr:colOff>
      <xdr:row>17</xdr:row>
      <xdr:rowOff>31751</xdr:rowOff>
    </xdr:from>
    <xdr:to>
      <xdr:col>22</xdr:col>
      <xdr:colOff>398287</xdr:colOff>
      <xdr:row>20</xdr:row>
      <xdr:rowOff>17289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0083" y="3598334"/>
          <a:ext cx="525288" cy="525288"/>
        </a:xfrm>
        <a:prstGeom prst="rect">
          <a:avLst/>
        </a:prstGeom>
      </xdr:spPr>
    </xdr:pic>
    <xdr:clientData/>
  </xdr:twoCellAnchor>
  <xdr:twoCellAnchor>
    <xdr:from>
      <xdr:col>5</xdr:col>
      <xdr:colOff>391583</xdr:colOff>
      <xdr:row>31</xdr:row>
      <xdr:rowOff>0</xdr:rowOff>
    </xdr:from>
    <xdr:to>
      <xdr:col>5</xdr:col>
      <xdr:colOff>968208</xdr:colOff>
      <xdr:row>34</xdr:row>
      <xdr:rowOff>36875</xdr:rowOff>
    </xdr:to>
    <xdr:sp macro="" textlink="">
      <xdr:nvSpPr>
        <xdr:cNvPr id="41" name="Elips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4053416" y="6085417"/>
          <a:ext cx="576625" cy="576625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14</xdr:col>
      <xdr:colOff>126999</xdr:colOff>
      <xdr:row>31</xdr:row>
      <xdr:rowOff>10583</xdr:rowOff>
    </xdr:from>
    <xdr:to>
      <xdr:col>14</xdr:col>
      <xdr:colOff>707572</xdr:colOff>
      <xdr:row>34</xdr:row>
      <xdr:rowOff>47458</xdr:rowOff>
    </xdr:to>
    <xdr:sp macro="" textlink="">
      <xdr:nvSpPr>
        <xdr:cNvPr id="42" name="Elips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8987970" y="6084812"/>
          <a:ext cx="580573" cy="592046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5</xdr:col>
      <xdr:colOff>412750</xdr:colOff>
      <xdr:row>31</xdr:row>
      <xdr:rowOff>31749</xdr:rowOff>
    </xdr:from>
    <xdr:to>
      <xdr:col>5</xdr:col>
      <xdr:colOff>935074</xdr:colOff>
      <xdr:row>34</xdr:row>
      <xdr:rowOff>16228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4583" y="6117166"/>
          <a:ext cx="514704" cy="514704"/>
        </a:xfrm>
        <a:prstGeom prst="rect">
          <a:avLst/>
        </a:prstGeom>
      </xdr:spPr>
    </xdr:pic>
    <xdr:clientData/>
  </xdr:twoCellAnchor>
  <xdr:twoCellAnchor editAs="oneCell">
    <xdr:from>
      <xdr:col>14</xdr:col>
      <xdr:colOff>179915</xdr:colOff>
      <xdr:row>31</xdr:row>
      <xdr:rowOff>63498</xdr:rowOff>
    </xdr:from>
    <xdr:to>
      <xdr:col>14</xdr:col>
      <xdr:colOff>668087</xdr:colOff>
      <xdr:row>33</xdr:row>
      <xdr:rowOff>171276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4665" y="6148915"/>
          <a:ext cx="475231" cy="475231"/>
        </a:xfrm>
        <a:prstGeom prst="rect">
          <a:avLst/>
        </a:prstGeom>
      </xdr:spPr>
    </xdr:pic>
    <xdr:clientData/>
  </xdr:twoCellAnchor>
  <xdr:twoCellAnchor editAs="oneCell">
    <xdr:from>
      <xdr:col>14</xdr:col>
      <xdr:colOff>190499</xdr:colOff>
      <xdr:row>16</xdr:row>
      <xdr:rowOff>169332</xdr:rowOff>
    </xdr:from>
    <xdr:to>
      <xdr:col>14</xdr:col>
      <xdr:colOff>746177</xdr:colOff>
      <xdr:row>20</xdr:row>
      <xdr:rowOff>20978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49" y="3555999"/>
          <a:ext cx="563692" cy="563692"/>
        </a:xfrm>
        <a:prstGeom prst="rect">
          <a:avLst/>
        </a:prstGeom>
      </xdr:spPr>
    </xdr:pic>
    <xdr:clientData/>
  </xdr:twoCellAnchor>
  <xdr:twoCellAnchor>
    <xdr:from>
      <xdr:col>15</xdr:col>
      <xdr:colOff>281215</xdr:colOff>
      <xdr:row>31</xdr:row>
      <xdr:rowOff>172359</xdr:rowOff>
    </xdr:from>
    <xdr:to>
      <xdr:col>22</xdr:col>
      <xdr:colOff>172511</xdr:colOff>
      <xdr:row>44</xdr:row>
      <xdr:rowOff>149680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21</xdr:col>
      <xdr:colOff>582084</xdr:colOff>
      <xdr:row>30</xdr:row>
      <xdr:rowOff>172357</xdr:rowOff>
    </xdr:from>
    <xdr:to>
      <xdr:col>22</xdr:col>
      <xdr:colOff>396709</xdr:colOff>
      <xdr:row>34</xdr:row>
      <xdr:rowOff>27804</xdr:rowOff>
    </xdr:to>
    <xdr:sp macro="" textlink="">
      <xdr:nvSpPr>
        <xdr:cNvPr id="34" name="Elips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3799155" y="6005286"/>
          <a:ext cx="576625" cy="581161"/>
        </a:xfrm>
        <a:prstGeom prst="ellipse">
          <a:avLst/>
        </a:prstGeom>
        <a:solidFill>
          <a:schemeClr val="bg1"/>
        </a:solidFill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 editAs="oneCell">
    <xdr:from>
      <xdr:col>21</xdr:col>
      <xdr:colOff>603251</xdr:colOff>
      <xdr:row>31</xdr:row>
      <xdr:rowOff>22678</xdr:rowOff>
    </xdr:from>
    <xdr:to>
      <xdr:col>22</xdr:col>
      <xdr:colOff>363574</xdr:colOff>
      <xdr:row>33</xdr:row>
      <xdr:rowOff>171441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0322" y="6037035"/>
          <a:ext cx="514704" cy="519240"/>
        </a:xfrm>
        <a:prstGeom prst="rect">
          <a:avLst/>
        </a:prstGeom>
      </xdr:spPr>
    </xdr:pic>
    <xdr:clientData/>
  </xdr:twoCellAnchor>
  <xdr:twoCellAnchor editAs="oneCell">
    <xdr:from>
      <xdr:col>19</xdr:col>
      <xdr:colOff>181429</xdr:colOff>
      <xdr:row>0</xdr:row>
      <xdr:rowOff>81643</xdr:rowOff>
    </xdr:from>
    <xdr:to>
      <xdr:col>20</xdr:col>
      <xdr:colOff>98334</xdr:colOff>
      <xdr:row>1</xdr:row>
      <xdr:rowOff>287383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4500" y="81643"/>
          <a:ext cx="671286" cy="671286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440285</xdr:colOff>
      <xdr:row>0</xdr:row>
      <xdr:rowOff>99786</xdr:rowOff>
    </xdr:from>
    <xdr:to>
      <xdr:col>3</xdr:col>
      <xdr:colOff>308428</xdr:colOff>
      <xdr:row>1</xdr:row>
      <xdr:rowOff>249143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4285" y="99786"/>
          <a:ext cx="630143" cy="630143"/>
        </a:xfrm>
        <a:prstGeom prst="rect">
          <a:avLst/>
        </a:prstGeom>
        <a:effectLst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39C1F-7481-4AF9-B865-E521933F05E7}">
  <sheetPr codeName="Hoja1">
    <tabColor theme="9" tint="0.39997558519241921"/>
    <pageSetUpPr fitToPage="1"/>
  </sheetPr>
  <dimension ref="A1:W16"/>
  <sheetViews>
    <sheetView showGridLines="0" tabSelected="1" topLeftCell="A4" zoomScale="80" zoomScaleNormal="80" workbookViewId="0">
      <selection activeCell="K7" sqref="K7:M7"/>
    </sheetView>
  </sheetViews>
  <sheetFormatPr baseColWidth="10" defaultRowHeight="14.4" x14ac:dyDescent="0.3"/>
  <cols>
    <col min="5" max="5" width="8.77734375" customWidth="1"/>
    <col min="6" max="6" width="16.33203125" customWidth="1"/>
    <col min="7" max="7" width="10" bestFit="1" customWidth="1"/>
    <col min="8" max="8" width="10.33203125" bestFit="1" customWidth="1"/>
    <col min="9" max="9" width="2.77734375" customWidth="1"/>
    <col min="10" max="10" width="10" bestFit="1" customWidth="1"/>
    <col min="11" max="11" width="6.21875" bestFit="1" customWidth="1"/>
    <col min="12" max="12" width="10.5546875" bestFit="1" customWidth="1"/>
    <col min="13" max="13" width="6.88671875" bestFit="1" customWidth="1"/>
    <col min="14" max="14" width="3" customWidth="1"/>
    <col min="15" max="15" width="12.6640625" bestFit="1" customWidth="1"/>
    <col min="16" max="16" width="7.5546875" bestFit="1" customWidth="1"/>
    <col min="17" max="17" width="10" bestFit="1" customWidth="1"/>
    <col min="18" max="18" width="7.109375" customWidth="1"/>
    <col min="23" max="23" width="6.77734375" customWidth="1"/>
  </cols>
  <sheetData>
    <row r="1" spans="1:23" ht="37.5" customHeight="1" x14ac:dyDescent="0.3">
      <c r="A1" s="113" t="s">
        <v>113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</row>
    <row r="2" spans="1:23" ht="25.05" customHeight="1" x14ac:dyDescent="0.3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</row>
    <row r="3" spans="1:23" ht="16.95" customHeight="1" x14ac:dyDescent="0.3"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</row>
    <row r="4" spans="1:23" ht="12" customHeight="1" x14ac:dyDescent="0.3"/>
    <row r="5" spans="1:23" ht="14.55" customHeight="1" x14ac:dyDescent="0.3">
      <c r="F5" s="119" t="str">
        <f>CONCATENATE("Ventas totales ",G9)</f>
        <v>Ventas totales Marzo</v>
      </c>
      <c r="G5" s="119"/>
      <c r="H5" s="119"/>
      <c r="O5" s="119" t="str">
        <f>CONCATENATE("Ventas acumuladas ")</f>
        <v xml:space="preserve">Ventas acumuladas </v>
      </c>
      <c r="P5" s="119"/>
      <c r="Q5" s="119"/>
      <c r="R5" s="119"/>
    </row>
    <row r="6" spans="1:23" ht="15" customHeight="1" thickBot="1" x14ac:dyDescent="0.35">
      <c r="F6" s="117"/>
      <c r="G6" s="118"/>
      <c r="H6" s="118"/>
    </row>
    <row r="7" spans="1:23" ht="28.5" customHeight="1" thickBot="1" x14ac:dyDescent="0.35">
      <c r="F7" s="117"/>
      <c r="G7" s="118"/>
      <c r="H7" s="118"/>
      <c r="J7" s="37" t="s">
        <v>31</v>
      </c>
      <c r="K7" s="114" t="s">
        <v>3</v>
      </c>
      <c r="L7" s="115"/>
      <c r="M7" s="116"/>
    </row>
    <row r="8" spans="1:23" ht="15" thickBot="1" x14ac:dyDescent="0.35"/>
    <row r="9" spans="1:23" ht="15" thickBot="1" x14ac:dyDescent="0.35">
      <c r="G9" s="25" t="str">
        <f>K7</f>
        <v>Marzo</v>
      </c>
      <c r="H9" s="64" t="s">
        <v>45</v>
      </c>
      <c r="J9" s="25" t="str">
        <f>CONCATENATE(G9," ","18")</f>
        <v>Marzo 18</v>
      </c>
      <c r="K9" s="62" t="s">
        <v>44</v>
      </c>
      <c r="L9" s="62" t="s">
        <v>46</v>
      </c>
      <c r="M9" s="64" t="s">
        <v>44</v>
      </c>
      <c r="O9" s="25" t="str">
        <f>CONCATENATE(G9," ","BG")</f>
        <v>Marzo BG</v>
      </c>
      <c r="P9" s="62" t="s">
        <v>44</v>
      </c>
      <c r="Q9" s="62" t="s">
        <v>47</v>
      </c>
      <c r="R9" s="64" t="s">
        <v>44</v>
      </c>
    </row>
    <row r="10" spans="1:23" ht="15" thickBot="1" x14ac:dyDescent="0.35">
      <c r="F10" s="60" t="s">
        <v>23</v>
      </c>
      <c r="G10" s="65">
        <f>VLOOKUP($F$10,'Cta Resultados'!P3:AB3,MATCH('Análisis Datos'!$G$9,'Cta Resultados'!P2:AB2,0),0)</f>
        <v>11600</v>
      </c>
      <c r="H10" s="66">
        <f>SUMPRODUCT('Cta Resultados'!$Q$1:$AB$1,'Cta Resultados'!Q3:AB3)</f>
        <v>32900</v>
      </c>
      <c r="J10" s="65">
        <f>VLOOKUP($F$10,'Cta Resultados'!A3:N3,MATCH('Análisis Datos'!$G$9,'Cta Resultados'!A2:N2,0),0)</f>
        <v>10720.02</v>
      </c>
      <c r="K10" s="63">
        <f>G10/J10-1</f>
        <v>8.2087533418780945E-2</v>
      </c>
      <c r="L10" s="68">
        <f>SUMPRODUCT('Cta Resultados'!$Q$1:$AB$1,'Cta Resultados'!B3:M3)</f>
        <v>27133.56</v>
      </c>
      <c r="M10" s="63">
        <f>H10/L10-1</f>
        <v>0.21252058336613389</v>
      </c>
      <c r="O10" s="61">
        <f ca="1">VLOOKUP($F$10,'Cta Resultados'!AE3:AR3,MATCH('Análisis Datos'!$G$9,'Cta Resultados'!AE2:AR2,0),0)</f>
        <v>11899.2222</v>
      </c>
      <c r="P10" s="63">
        <f ca="1">IFERROR(G10/O10-1,"")</f>
        <v>-2.5146366289386601E-2</v>
      </c>
      <c r="Q10" s="68">
        <f ca="1">SUMPRODUCT('Cta Resultados'!$Q$1:$AB$1,'Cta Resultados'!AF3:AQ3)</f>
        <v>31820.566200000001</v>
      </c>
      <c r="R10" s="63">
        <f ca="1">IFERROR(H10/Q10-1,"")</f>
        <v>3.392252020958697E-2</v>
      </c>
    </row>
    <row r="11" spans="1:23" ht="6.45" customHeight="1" thickBot="1" x14ac:dyDescent="0.35">
      <c r="F11" s="3"/>
      <c r="G11" s="67"/>
      <c r="H11" s="67"/>
      <c r="J11" s="67"/>
      <c r="K11" s="1"/>
      <c r="L11" s="67"/>
      <c r="M11" s="1"/>
      <c r="O11" s="1"/>
      <c r="P11" s="1"/>
      <c r="Q11" s="67"/>
      <c r="R11" s="1"/>
    </row>
    <row r="12" spans="1:23" ht="15" thickBot="1" x14ac:dyDescent="0.35">
      <c r="F12" s="60" t="s">
        <v>32</v>
      </c>
      <c r="G12" s="65">
        <f>VLOOKUP($F$12,'Cta Resultados'!P8:AB8,MATCH('Análisis Datos'!$G$9,'Cta Resultados'!P2:AB2,0),0)</f>
        <v>5794.74</v>
      </c>
      <c r="H12" s="66">
        <f>SUMPRODUCT('Cta Resultados'!$Q$1:$AB$1,'Cta Resultados'!Q8:AB8)</f>
        <v>16518.46</v>
      </c>
      <c r="J12" s="65">
        <f>VLOOKUP($F$12,'Cta Resultados'!A8:N8,MATCH('Análisis Datos'!$G$9,'Cta Resultados'!A2:N2,0),0)</f>
        <v>4693</v>
      </c>
      <c r="K12" s="63">
        <f>G12/J12-1</f>
        <v>0.2347624121031322</v>
      </c>
      <c r="L12" s="68">
        <f>SUMPRODUCT('Cta Resultados'!$Q$1:$AB$1,'Cta Resultados'!B8:M8)</f>
        <v>12382</v>
      </c>
      <c r="M12" s="63">
        <f>H12/L12-1</f>
        <v>0.33407042481020821</v>
      </c>
      <c r="O12" s="61">
        <f>VLOOKUP($F$12,'Cta Resultados'!AE8:AR8,MATCH('Análisis Datos'!$G$9,'Cta Resultados'!AE2:AR2,0),0)</f>
        <v>0</v>
      </c>
      <c r="P12" s="63" t="str">
        <f>IFERROR(G12/O12-1,"")</f>
        <v/>
      </c>
      <c r="Q12" s="68">
        <f>SUMPRODUCT('Cta Resultados'!$Q$1:$AB$1,'Cta Resultados'!AF8:AQ8)</f>
        <v>0</v>
      </c>
      <c r="R12" s="63" t="str">
        <f>IFERROR(H12/Q12-1,"")</f>
        <v/>
      </c>
    </row>
    <row r="13" spans="1:23" ht="6.45" customHeight="1" thickBot="1" x14ac:dyDescent="0.35">
      <c r="F13" s="3"/>
      <c r="G13" s="67"/>
      <c r="H13" s="67"/>
      <c r="J13" s="67"/>
      <c r="K13" s="1"/>
      <c r="L13" s="67"/>
      <c r="M13" s="1"/>
      <c r="O13" s="1"/>
      <c r="P13" s="1"/>
      <c r="Q13" s="67"/>
      <c r="R13" s="1"/>
    </row>
    <row r="14" spans="1:23" ht="15" thickBot="1" x14ac:dyDescent="0.35">
      <c r="F14" s="60" t="s">
        <v>25</v>
      </c>
      <c r="G14" s="65">
        <f>VLOOKUP($F$14,'Cta Resultados'!P11:AB11,MATCH('Análisis Datos'!$G$9,'Cta Resultados'!P2:AB2,0),0)</f>
        <v>3130.7066666666665</v>
      </c>
      <c r="H14" s="66">
        <f>SUMPRODUCT('Cta Resultados'!Q11:AB11,'Cta Resultados'!$Q$1:$AB$1)</f>
        <v>7236.2000000000007</v>
      </c>
      <c r="J14" s="65">
        <f>VLOOKUP($F$14,'Cta Resultados'!A11:N11,MATCH('Análisis Datos'!$G$9,'Cta Resultados'!A2:N2,0),0)</f>
        <v>1858.4166666666667</v>
      </c>
      <c r="K14" s="63">
        <f>G14/J14-1</f>
        <v>0.68460965875969682</v>
      </c>
      <c r="L14" s="68">
        <f>SUMPRODUCT('Cta Resultados'!B11:M11,'Cta Resultados'!$Q$1:$AB$1)</f>
        <v>5667.25</v>
      </c>
      <c r="M14" s="63">
        <f>H14/L14-1</f>
        <v>0.27684503065860877</v>
      </c>
      <c r="O14" s="61">
        <f>VLOOKUP($F$14,'Cta Resultados'!AE11:AR11,MATCH('Análisis Datos'!$G$9,'Cta Resultados'!AE2:AR2,0),0)</f>
        <v>0</v>
      </c>
      <c r="P14" s="63" t="str">
        <f>IFERROR(G14/O14-1,"")</f>
        <v/>
      </c>
      <c r="Q14" s="68">
        <f>SUMPRODUCT('Cta Resultados'!AF11:AQ11,'Cta Resultados'!$Q$1:$AB$1)</f>
        <v>0</v>
      </c>
      <c r="R14" s="63" t="str">
        <f>IFERROR(H14/Q14-1,"")</f>
        <v/>
      </c>
    </row>
    <row r="15" spans="1:23" ht="6.45" customHeight="1" thickBot="1" x14ac:dyDescent="0.35">
      <c r="G15" s="67"/>
      <c r="H15" s="67"/>
      <c r="J15" s="67"/>
      <c r="K15" s="1"/>
      <c r="L15" s="67"/>
      <c r="M15" s="1"/>
      <c r="O15" s="1"/>
      <c r="P15" s="1"/>
      <c r="Q15" s="67"/>
      <c r="R15" s="1"/>
    </row>
    <row r="16" spans="1:23" ht="15" thickBot="1" x14ac:dyDescent="0.35">
      <c r="F16" s="60" t="s">
        <v>30</v>
      </c>
      <c r="G16" s="65">
        <f>VLOOKUP("Resultado Neto antes de I.S.",'Cta Resultados'!P30:AB30,MATCH('Análisis Datos'!$G$9,'Cta Resultados'!P2:AB2,0),0)</f>
        <v>2674.5533333333337</v>
      </c>
      <c r="H16" s="66">
        <f>SUMPRODUCT('Cta Resultados'!Q30:AB30,'Cta Resultados'!$Q$1:$AB$1)</f>
        <v>5300.34</v>
      </c>
      <c r="J16" s="65">
        <f>VLOOKUP("Resultado Neto antes de I.S.",'Cta Resultados'!A30:N30,MATCH('Análisis Datos'!$G$9,'Cta Resultados'!A2:N2,0),0)</f>
        <v>4168.6033333333335</v>
      </c>
      <c r="K16" s="63">
        <f>G16/J16-1</f>
        <v>-0.35840541316396135</v>
      </c>
      <c r="L16" s="68">
        <f>SUMPRODUCT('Cta Resultados'!B30:M30,'Cta Resultados'!$Q$1:$AB$1)</f>
        <v>5584.31</v>
      </c>
      <c r="M16" s="63">
        <f>H16/L16-1</f>
        <v>-5.0851403306764853E-2</v>
      </c>
      <c r="O16" s="61">
        <f ca="1">VLOOKUP("Resultado Neto antes de I.S.",'Cta Resultados'!AE30:AR30,MATCH('Análisis Datos'!$G$9,'Cta Resultados'!AE2:AR2,0),0)</f>
        <v>11899.2222</v>
      </c>
      <c r="P16" s="63">
        <f ca="1">IFERROR(G16/O16-1,"")</f>
        <v>-0.77523292796958332</v>
      </c>
      <c r="Q16" s="68">
        <f ca="1">SUMPRODUCT('Cta Resultados'!AF30:AQ30,'Cta Resultados'!$Q$1:$AB$1)</f>
        <v>31820.566200000001</v>
      </c>
      <c r="R16" s="63">
        <f ca="1">IFERROR(H16/Q16-1,"")</f>
        <v>-0.83343036806177262</v>
      </c>
    </row>
  </sheetData>
  <mergeCells count="6">
    <mergeCell ref="A1:W2"/>
    <mergeCell ref="K7:M7"/>
    <mergeCell ref="F6:F7"/>
    <mergeCell ref="G6:H7"/>
    <mergeCell ref="F5:H5"/>
    <mergeCell ref="O5:R5"/>
  </mergeCells>
  <conditionalFormatting sqref="K10">
    <cfRule type="cellIs" dxfId="53" priority="121" operator="greaterThan">
      <formula>20</formula>
    </cfRule>
    <cfRule type="cellIs" dxfId="52" priority="122" operator="between">
      <formula>0</formula>
      <formula>20</formula>
    </cfRule>
    <cfRule type="cellIs" dxfId="51" priority="123" operator="lessThan">
      <formula>0</formula>
    </cfRule>
  </conditionalFormatting>
  <conditionalFormatting sqref="K12">
    <cfRule type="cellIs" dxfId="50" priority="118" operator="greaterThan">
      <formula>20</formula>
    </cfRule>
    <cfRule type="cellIs" dxfId="49" priority="119" operator="between">
      <formula>0</formula>
      <formula>20</formula>
    </cfRule>
    <cfRule type="cellIs" dxfId="48" priority="120" operator="lessThan">
      <formula>0</formula>
    </cfRule>
  </conditionalFormatting>
  <conditionalFormatting sqref="K14">
    <cfRule type="cellIs" dxfId="47" priority="115" operator="greaterThan">
      <formula>20%</formula>
    </cfRule>
    <cfRule type="cellIs" dxfId="46" priority="116" operator="between">
      <formula>0</formula>
      <formula>20</formula>
    </cfRule>
    <cfRule type="cellIs" dxfId="45" priority="117" operator="lessThan">
      <formula>0</formula>
    </cfRule>
  </conditionalFormatting>
  <conditionalFormatting sqref="K16">
    <cfRule type="cellIs" dxfId="44" priority="112" operator="greaterThan">
      <formula>20</formula>
    </cfRule>
    <cfRule type="cellIs" dxfId="43" priority="113" operator="between">
      <formula>0</formula>
      <formula>20</formula>
    </cfRule>
    <cfRule type="cellIs" dxfId="42" priority="114" operator="lessThan">
      <formula>0</formula>
    </cfRule>
  </conditionalFormatting>
  <conditionalFormatting sqref="M10">
    <cfRule type="cellIs" dxfId="41" priority="52" operator="greaterThan">
      <formula>20</formula>
    </cfRule>
    <cfRule type="cellIs" dxfId="40" priority="53" operator="between">
      <formula>0</formula>
      <formula>20</formula>
    </cfRule>
    <cfRule type="cellIs" dxfId="39" priority="54" operator="lessThan">
      <formula>0</formula>
    </cfRule>
  </conditionalFormatting>
  <conditionalFormatting sqref="M12">
    <cfRule type="cellIs" dxfId="38" priority="49" operator="greaterThan">
      <formula>20</formula>
    </cfRule>
    <cfRule type="cellIs" dxfId="37" priority="50" operator="between">
      <formula>0</formula>
      <formula>20</formula>
    </cfRule>
    <cfRule type="cellIs" dxfId="36" priority="51" operator="lessThan">
      <formula>0</formula>
    </cfRule>
  </conditionalFormatting>
  <conditionalFormatting sqref="M14">
    <cfRule type="cellIs" dxfId="35" priority="46" operator="greaterThan">
      <formula>20%</formula>
    </cfRule>
    <cfRule type="cellIs" dxfId="34" priority="47" operator="between">
      <formula>0</formula>
      <formula>20</formula>
    </cfRule>
    <cfRule type="cellIs" dxfId="33" priority="48" operator="lessThan">
      <formula>0</formula>
    </cfRule>
  </conditionalFormatting>
  <conditionalFormatting sqref="M16">
    <cfRule type="cellIs" dxfId="32" priority="43" operator="greaterThan">
      <formula>20</formula>
    </cfRule>
    <cfRule type="cellIs" dxfId="31" priority="44" operator="between">
      <formula>0</formula>
      <formula>20</formula>
    </cfRule>
    <cfRule type="cellIs" dxfId="30" priority="45" operator="lessThan">
      <formula>0</formula>
    </cfRule>
  </conditionalFormatting>
  <conditionalFormatting sqref="P10">
    <cfRule type="cellIs" dxfId="29" priority="40" operator="greaterThan">
      <formula>20</formula>
    </cfRule>
    <cfRule type="cellIs" dxfId="28" priority="41" operator="between">
      <formula>0</formula>
      <formula>20</formula>
    </cfRule>
    <cfRule type="cellIs" dxfId="27" priority="42" operator="lessThan">
      <formula>0</formula>
    </cfRule>
  </conditionalFormatting>
  <conditionalFormatting sqref="R10">
    <cfRule type="cellIs" dxfId="26" priority="28" operator="greaterThan">
      <formula>20</formula>
    </cfRule>
    <cfRule type="cellIs" dxfId="25" priority="29" operator="between">
      <formula>0</formula>
      <formula>20</formula>
    </cfRule>
    <cfRule type="cellIs" dxfId="24" priority="30" operator="lessThan">
      <formula>0</formula>
    </cfRule>
  </conditionalFormatting>
  <conditionalFormatting sqref="P12">
    <cfRule type="cellIs" dxfId="23" priority="16" operator="greaterThan">
      <formula>20</formula>
    </cfRule>
    <cfRule type="cellIs" dxfId="22" priority="17" operator="between">
      <formula>0</formula>
      <formula>20</formula>
    </cfRule>
    <cfRule type="cellIs" dxfId="21" priority="18" operator="lessThan">
      <formula>0</formula>
    </cfRule>
  </conditionalFormatting>
  <conditionalFormatting sqref="P14">
    <cfRule type="cellIs" dxfId="20" priority="13" operator="greaterThan">
      <formula>20</formula>
    </cfRule>
    <cfRule type="cellIs" dxfId="19" priority="14" operator="between">
      <formula>0</formula>
      <formula>20</formula>
    </cfRule>
    <cfRule type="cellIs" dxfId="18" priority="15" operator="lessThan">
      <formula>0</formula>
    </cfRule>
  </conditionalFormatting>
  <conditionalFormatting sqref="P16">
    <cfRule type="cellIs" dxfId="17" priority="10" operator="greaterThan">
      <formula>20</formula>
    </cfRule>
    <cfRule type="cellIs" dxfId="16" priority="11" operator="between">
      <formula>0</formula>
      <formula>20</formula>
    </cfRule>
    <cfRule type="cellIs" dxfId="15" priority="12" operator="lessThan">
      <formula>0</formula>
    </cfRule>
  </conditionalFormatting>
  <conditionalFormatting sqref="R12">
    <cfRule type="cellIs" dxfId="14" priority="7" operator="greaterThan">
      <formula>20</formula>
    </cfRule>
    <cfRule type="cellIs" dxfId="13" priority="8" operator="between">
      <formula>0</formula>
      <formula>20</formula>
    </cfRule>
    <cfRule type="cellIs" dxfId="12" priority="9" operator="lessThan">
      <formula>0</formula>
    </cfRule>
  </conditionalFormatting>
  <conditionalFormatting sqref="R14">
    <cfRule type="cellIs" dxfId="11" priority="4" operator="greaterThan">
      <formula>20</formula>
    </cfRule>
    <cfRule type="cellIs" dxfId="10" priority="5" operator="between">
      <formula>0</formula>
      <formula>20</formula>
    </cfRule>
    <cfRule type="cellIs" dxfId="9" priority="6" operator="lessThan">
      <formula>0</formula>
    </cfRule>
  </conditionalFormatting>
  <conditionalFormatting sqref="R16">
    <cfRule type="cellIs" dxfId="8" priority="1" operator="greaterThan">
      <formula>20</formula>
    </cfRule>
    <cfRule type="cellIs" dxfId="7" priority="2" operator="between">
      <formula>0</formula>
      <formula>20</formula>
    </cfRule>
    <cfRule type="cellIs" dxfId="6" priority="3" operator="lessThan">
      <formula>0</formula>
    </cfRule>
  </conditionalFormatting>
  <pageMargins left="0.51181102362204722" right="0.51181102362204722" top="0.74803149606299213" bottom="0.74803149606299213" header="0.31496062992125984" footer="0.31496062992125984"/>
  <pageSetup paperSize="9"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46F433C-1B6F-4478-B53C-0BA3B55D6B16}">
          <x14:formula1>
            <xm:f>'Cta Resultados'!$Q$2:$AB$2</xm:f>
          </x14:formula1>
          <xm:sqref>K7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5EE-97C9-46EB-ADC6-82B6437DB63C}">
  <sheetPr codeName="Hoja2">
    <tabColor theme="8" tint="0.59999389629810485"/>
  </sheetPr>
  <dimension ref="A1:AV31"/>
  <sheetViews>
    <sheetView showGridLines="0" topLeftCell="O1" zoomScale="80" zoomScaleNormal="80" workbookViewId="0">
      <selection activeCell="P12" sqref="P12:P19"/>
    </sheetView>
  </sheetViews>
  <sheetFormatPr baseColWidth="10" defaultRowHeight="14.4" outlineLevelRow="1" outlineLevelCol="1" x14ac:dyDescent="0.3"/>
  <cols>
    <col min="1" max="1" width="25.5546875" hidden="1" customWidth="1" outlineLevel="1"/>
    <col min="2" max="13" width="10.88671875" hidden="1" customWidth="1" outlineLevel="1"/>
    <col min="14" max="14" width="11.5546875" hidden="1" customWidth="1" outlineLevel="1"/>
    <col min="15" max="15" width="3.33203125" customWidth="1" collapsed="1"/>
    <col min="16" max="16" width="25.5546875" bestFit="1" customWidth="1"/>
    <col min="30" max="30" width="2.33203125" customWidth="1"/>
    <col min="31" max="31" width="25.5546875" hidden="1" customWidth="1" outlineLevel="1"/>
    <col min="32" max="43" width="10.88671875" hidden="1" customWidth="1" outlineLevel="1"/>
    <col min="44" max="47" width="11.5546875" hidden="1" customWidth="1" outlineLevel="1"/>
    <col min="48" max="48" width="11.5546875" collapsed="1"/>
  </cols>
  <sheetData>
    <row r="1" spans="1:48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Q1" s="2">
        <f>IF('Análisis Datos'!$G$9="Enero",1,IF('Análisis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Datos'!$G$9="Diciembre",1,0))))))))))))</f>
        <v>1</v>
      </c>
      <c r="R1" s="2">
        <f>IF('Análisis Datos'!$G$9="Febrero",1,IF('Análisis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Datos'!$G$9="Diciembre",1,0)))))))))))</f>
        <v>1</v>
      </c>
      <c r="S1" s="2">
        <f>IF('Análisis Datos'!$G$9="Marzo",1,IF('Análisis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Datos'!$G$9="Diciembre",1,0))))))))))</f>
        <v>1</v>
      </c>
      <c r="T1" s="2">
        <f>IF('Análisis Datos'!$G$9="Abril",1,IF('Análisis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Datos'!$G$9="Diciembre",1,0)))))))))</f>
        <v>0</v>
      </c>
      <c r="U1" s="2">
        <f>IF('Análisis Datos'!$G$9="Mayo",1,IF('Análisis Datos'!$G$9="Junio",1,IF('Análisis Datos'!$G$9="Julio",1,IF('Análisis Datos'!$G$9="Agosto",1,IF('Análisis Datos'!$G$9="Septiembre",1,IF('Análisis Datos'!$G$9="Octubre",1,IF('Análisis Datos'!$G$9="Noviembre",1,IF('Análisis Datos'!$G$9="Diciembre",1,0))))))))</f>
        <v>0</v>
      </c>
      <c r="V1" s="2">
        <f>IF('Análisis Datos'!$G$9="Junio",1,IF('Análisis Datos'!$G$9="Julio",1,IF('Análisis Datos'!$G$9="Agosto",1,IF('Análisis Datos'!$G$9="Septiembre",1,IF('Análisis Datos'!$G$9="Octubre",1,IF('Análisis Datos'!$G$9="Noviembre",1,IF('Análisis Datos'!$G$9="Diciembre",1,0)))))))</f>
        <v>0</v>
      </c>
      <c r="W1" s="2">
        <f>IF('Análisis Datos'!$G$9="Julio",1,IF('Análisis Datos'!$G$9="Agosto",1,IF('Análisis Datos'!$G$9="Septiembre",1,IF('Análisis Datos'!$G$9="Octubre",1,IF('Análisis Datos'!$G$9="Noviembre",1,IF('Análisis Datos'!$G$9="Diciembre",1,0))))))</f>
        <v>0</v>
      </c>
      <c r="X1" s="2">
        <f>IF('Análisis Datos'!$G$9="Agosto",1,IF('Análisis Datos'!$G$9="Septiembre",1,IF('Análisis Datos'!$G$9="Octubre",1,IF('Análisis Datos'!$G$9="Noviembre",1,IF('Análisis Datos'!$G$9="Diciembre",1,0)))))</f>
        <v>0</v>
      </c>
      <c r="Y1" s="2">
        <f>IF('Análisis Datos'!$G$9="Septiembre",1,IF('Análisis Datos'!$G$9="Octubre",1,IF('Análisis Datos'!$G$9="Noviembre",1,IF('Análisis Datos'!$G$9="Diciembre",1,0))))</f>
        <v>0</v>
      </c>
      <c r="Z1" s="2">
        <f>IF('Análisis Datos'!$G$9="Octubre",1,IF('Análisis Datos'!$G$9="Noviembre",1,IF('Análisis Datos'!$G$9="Diciembre",1,0)))</f>
        <v>0</v>
      </c>
      <c r="AA1" s="2">
        <f>IF('Análisis Datos'!$G$9="Noviembre",1,IF('Análisis Datos'!$G$9="Diciembre",1,0))</f>
        <v>0</v>
      </c>
      <c r="AB1" s="2">
        <f>IF('Análisis Datos'!$G$9="Noviembre",1,IF('Análisis Datos'!$G$9="Diciembre",1,0))</f>
        <v>0</v>
      </c>
      <c r="AC1" s="3"/>
      <c r="AT1" s="120" t="s">
        <v>23</v>
      </c>
      <c r="AU1" s="120"/>
    </row>
    <row r="2" spans="1:48" x14ac:dyDescent="0.3">
      <c r="A2" s="38">
        <v>2018</v>
      </c>
      <c r="B2" s="38" t="s">
        <v>1</v>
      </c>
      <c r="C2" s="38" t="s">
        <v>2</v>
      </c>
      <c r="D2" s="38" t="s">
        <v>3</v>
      </c>
      <c r="E2" s="38" t="s">
        <v>4</v>
      </c>
      <c r="F2" s="38" t="s">
        <v>5</v>
      </c>
      <c r="G2" s="38" t="s">
        <v>6</v>
      </c>
      <c r="H2" s="38" t="s">
        <v>7</v>
      </c>
      <c r="I2" s="38" t="s">
        <v>8</v>
      </c>
      <c r="J2" s="38" t="s">
        <v>9</v>
      </c>
      <c r="K2" s="38" t="s">
        <v>10</v>
      </c>
      <c r="L2" s="38" t="s">
        <v>11</v>
      </c>
      <c r="M2" s="38" t="s">
        <v>12</v>
      </c>
      <c r="N2" s="38" t="s">
        <v>0</v>
      </c>
      <c r="P2" s="4">
        <v>2019</v>
      </c>
      <c r="Q2" s="4" t="s">
        <v>1</v>
      </c>
      <c r="R2" s="4" t="s">
        <v>2</v>
      </c>
      <c r="S2" s="4" t="s">
        <v>3</v>
      </c>
      <c r="T2" s="4" t="s">
        <v>4</v>
      </c>
      <c r="U2" s="4" t="s">
        <v>5</v>
      </c>
      <c r="V2" s="4" t="s">
        <v>6</v>
      </c>
      <c r="W2" s="4" t="s">
        <v>7</v>
      </c>
      <c r="X2" s="4" t="s">
        <v>8</v>
      </c>
      <c r="Y2" s="4" t="s">
        <v>9</v>
      </c>
      <c r="Z2" s="4" t="s">
        <v>10</v>
      </c>
      <c r="AA2" s="4" t="s">
        <v>11</v>
      </c>
      <c r="AB2" s="4" t="s">
        <v>12</v>
      </c>
      <c r="AC2" s="4" t="s">
        <v>0</v>
      </c>
      <c r="AE2" s="48" t="s">
        <v>209</v>
      </c>
      <c r="AF2" s="48" t="s">
        <v>1</v>
      </c>
      <c r="AG2" s="48" t="s">
        <v>2</v>
      </c>
      <c r="AH2" s="48" t="s">
        <v>3</v>
      </c>
      <c r="AI2" s="48" t="s">
        <v>4</v>
      </c>
      <c r="AJ2" s="48" t="s">
        <v>5</v>
      </c>
      <c r="AK2" s="48" t="s">
        <v>6</v>
      </c>
      <c r="AL2" s="48" t="s">
        <v>7</v>
      </c>
      <c r="AM2" s="48" t="s">
        <v>8</v>
      </c>
      <c r="AN2" s="48" t="s">
        <v>9</v>
      </c>
      <c r="AO2" s="48" t="s">
        <v>10</v>
      </c>
      <c r="AP2" s="48" t="s">
        <v>11</v>
      </c>
      <c r="AQ2" s="48" t="s">
        <v>12</v>
      </c>
      <c r="AR2" s="48" t="s">
        <v>0</v>
      </c>
      <c r="AT2" s="82" t="s">
        <v>109</v>
      </c>
      <c r="AU2" s="82" t="s">
        <v>110</v>
      </c>
    </row>
    <row r="3" spans="1:48" x14ac:dyDescent="0.3">
      <c r="A3" s="39" t="s">
        <v>23</v>
      </c>
      <c r="B3" s="40">
        <f>Facturación!AK4+B4</f>
        <v>9222.7800000000007</v>
      </c>
      <c r="C3" s="40">
        <f>Facturación!AM4+C4</f>
        <v>7190.76</v>
      </c>
      <c r="D3" s="40">
        <f>Facturación!AO4+D4</f>
        <v>10720.02</v>
      </c>
      <c r="E3" s="40">
        <f>Facturación!AQ4+E4</f>
        <v>9953.1</v>
      </c>
      <c r="F3" s="40">
        <f>Facturación!AS4+F4</f>
        <v>9843.92</v>
      </c>
      <c r="G3" s="40">
        <f>Facturación!AU4+G4</f>
        <v>10254.66</v>
      </c>
      <c r="H3" s="40">
        <f>Facturación!AW4+H4</f>
        <v>9242.7999999999993</v>
      </c>
      <c r="I3" s="40">
        <f>Facturación!AY4+I4</f>
        <v>9222.6</v>
      </c>
      <c r="J3" s="40">
        <f>Facturación!BA4+J4</f>
        <v>9587.32</v>
      </c>
      <c r="K3" s="40">
        <f>Facturación!BC4+K4</f>
        <v>8947.08</v>
      </c>
      <c r="L3" s="40">
        <f>Facturación!BE4+L4</f>
        <v>9921.86</v>
      </c>
      <c r="M3" s="40">
        <f>Facturación!BG4+M4</f>
        <v>10039.24</v>
      </c>
      <c r="N3" s="41">
        <f>SUM(B3:M3)</f>
        <v>114146.14000000003</v>
      </c>
      <c r="P3" s="13" t="s">
        <v>23</v>
      </c>
      <c r="Q3" s="20">
        <f>Facturación!BI4+Q4</f>
        <v>10500</v>
      </c>
      <c r="R3" s="20">
        <f>Facturación!BK4+R4</f>
        <v>10800</v>
      </c>
      <c r="S3" s="20">
        <f>Facturación!BM4+S4</f>
        <v>11600</v>
      </c>
      <c r="T3" s="20">
        <f>Facturación!BO4+T4</f>
        <v>11400</v>
      </c>
      <c r="U3" s="20">
        <f>Facturación!BQ4+U4</f>
        <v>0</v>
      </c>
      <c r="V3" s="20">
        <f>Facturación!BS4+V4</f>
        <v>0</v>
      </c>
      <c r="W3" s="20">
        <f>Facturación!BU4+W4</f>
        <v>0</v>
      </c>
      <c r="X3" s="20">
        <f>Facturación!BW4+X4</f>
        <v>0</v>
      </c>
      <c r="Y3" s="20">
        <f>Facturación!BY4+Y4</f>
        <v>0</v>
      </c>
      <c r="Z3" s="20">
        <f>Facturación!CA4+Z4</f>
        <v>0</v>
      </c>
      <c r="AA3" s="20">
        <f>Facturación!CC4+AA4</f>
        <v>0</v>
      </c>
      <c r="AB3" s="20">
        <f>Facturación!CE4+AB4</f>
        <v>0</v>
      </c>
      <c r="AC3" s="21">
        <f t="shared" ref="AC3:AC4" si="0">SUM(Q3:AB3)</f>
        <v>44300</v>
      </c>
      <c r="AE3" s="49" t="s">
        <v>23</v>
      </c>
      <c r="AF3" s="50">
        <f t="shared" ref="AF3:AQ3" ca="1" si="1">((RANDBETWEEN($AT$3,$AU$3)*B3)/100)+B3+AF4</f>
        <v>11436.247200000002</v>
      </c>
      <c r="AG3" s="50">
        <f t="shared" ca="1" si="1"/>
        <v>8485.0967999999993</v>
      </c>
      <c r="AH3" s="50">
        <f t="shared" ca="1" si="1"/>
        <v>11899.2222</v>
      </c>
      <c r="AI3" s="50">
        <f t="shared" ca="1" si="1"/>
        <v>12242.313</v>
      </c>
      <c r="AJ3" s="50">
        <f t="shared" ca="1" si="1"/>
        <v>11320.508</v>
      </c>
      <c r="AK3" s="50">
        <f t="shared" ca="1" si="1"/>
        <v>11485.2192</v>
      </c>
      <c r="AL3" s="50">
        <f t="shared" ca="1" si="1"/>
        <v>9982.2239999999983</v>
      </c>
      <c r="AM3" s="50">
        <f t="shared" ca="1" si="1"/>
        <v>9960.4079999999994</v>
      </c>
      <c r="AN3" s="50">
        <f t="shared" ca="1" si="1"/>
        <v>11792.4036</v>
      </c>
      <c r="AO3" s="50">
        <f t="shared" ca="1" si="1"/>
        <v>11183.85</v>
      </c>
      <c r="AP3" s="50">
        <f t="shared" ca="1" si="1"/>
        <v>11608.5762</v>
      </c>
      <c r="AQ3" s="50">
        <f t="shared" ca="1" si="1"/>
        <v>11444.7336</v>
      </c>
      <c r="AR3" s="51">
        <f t="shared" ref="AR3:AR4" ca="1" si="2">SUM(AF3:AQ3)</f>
        <v>132840.80180000002</v>
      </c>
      <c r="AS3" s="59"/>
      <c r="AT3" s="83">
        <v>8</v>
      </c>
      <c r="AU3" s="83">
        <v>25</v>
      </c>
    </row>
    <row r="4" spans="1:48" x14ac:dyDescent="0.3">
      <c r="A4" s="92" t="s">
        <v>112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41">
        <f>SUM(B4:M4)</f>
        <v>0</v>
      </c>
      <c r="O4" s="91"/>
      <c r="P4" s="92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21">
        <f t="shared" si="0"/>
        <v>0</v>
      </c>
      <c r="AD4" s="91"/>
      <c r="AE4" s="92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51">
        <f t="shared" si="2"/>
        <v>0</v>
      </c>
      <c r="AS4" s="59"/>
      <c r="AT4" s="90"/>
      <c r="AU4" s="90"/>
    </row>
    <row r="5" spans="1:48" ht="10.050000000000001" customHeigh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P5" s="9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E5" s="9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59"/>
    </row>
    <row r="6" spans="1:48" x14ac:dyDescent="0.3">
      <c r="A6" s="39" t="s">
        <v>84</v>
      </c>
      <c r="B6" s="40">
        <f>Gastos!C14+Gastos!C15+Gastos!C16</f>
        <v>728</v>
      </c>
      <c r="C6" s="40">
        <f>Gastos!D14+Gastos!D15+Gastos!D16</f>
        <v>46</v>
      </c>
      <c r="D6" s="40">
        <f>Gastos!E14+Gastos!E15+Gastos!E16</f>
        <v>621</v>
      </c>
      <c r="E6" s="40">
        <f>Gastos!F14+Gastos!F15+Gastos!F16</f>
        <v>986</v>
      </c>
      <c r="F6" s="40">
        <f>Gastos!G14+Gastos!G15+Gastos!G16</f>
        <v>676</v>
      </c>
      <c r="G6" s="40">
        <f>Gastos!H14+Gastos!H15+Gastos!H16</f>
        <v>562</v>
      </c>
      <c r="H6" s="40">
        <f>Gastos!I14+Gastos!I15+Gastos!I16</f>
        <v>388</v>
      </c>
      <c r="I6" s="40">
        <f>Gastos!J14+Gastos!J15+Gastos!J16</f>
        <v>46</v>
      </c>
      <c r="J6" s="40">
        <f>Gastos!K14+Gastos!K15+Gastos!K16</f>
        <v>656</v>
      </c>
      <c r="K6" s="40">
        <f>Gastos!L14+Gastos!L15+Gastos!L16</f>
        <v>456</v>
      </c>
      <c r="L6" s="40">
        <f>Gastos!M14+Gastos!M15+Gastos!M16</f>
        <v>624</v>
      </c>
      <c r="M6" s="40">
        <f>Gastos!N14+Gastos!N15+Gastos!N16</f>
        <v>793</v>
      </c>
      <c r="N6" s="41">
        <f>SUM(B6:M6)</f>
        <v>6582</v>
      </c>
      <c r="P6" s="23" t="s">
        <v>84</v>
      </c>
      <c r="Q6" s="24">
        <f>Gastos!Q14+Gastos!Q15+Gastos!Q16</f>
        <v>552</v>
      </c>
      <c r="R6" s="24">
        <f>Gastos!R14+Gastos!R15+Gastos!R16</f>
        <v>1543</v>
      </c>
      <c r="S6" s="24">
        <f>Gastos!S14+Gastos!S15+Gastos!S16</f>
        <v>616</v>
      </c>
      <c r="T6" s="24">
        <f>Gastos!T14+Gastos!T15+Gastos!T16</f>
        <v>496</v>
      </c>
      <c r="U6" s="24">
        <f>Gastos!U14+Gastos!U15+Gastos!U16</f>
        <v>0</v>
      </c>
      <c r="V6" s="24">
        <f>Gastos!V14+Gastos!V15+Gastos!V16</f>
        <v>0</v>
      </c>
      <c r="W6" s="24">
        <f>Gastos!W14+Gastos!W15+Gastos!W16</f>
        <v>0</v>
      </c>
      <c r="X6" s="24">
        <f>Gastos!X14+Gastos!X15+Gastos!X16</f>
        <v>0</v>
      </c>
      <c r="Y6" s="24">
        <f>Gastos!Y14+Gastos!Y15+Gastos!Y16</f>
        <v>0</v>
      </c>
      <c r="Z6" s="24">
        <f>Gastos!Z14+Gastos!Z15+Gastos!Z16</f>
        <v>0</v>
      </c>
      <c r="AA6" s="24">
        <f>Gastos!AA14+Gastos!AA15+Gastos!AA16</f>
        <v>0</v>
      </c>
      <c r="AB6" s="24">
        <f>Gastos!AB14+Gastos!AB15+Gastos!AB16</f>
        <v>0</v>
      </c>
      <c r="AC6" s="21">
        <f t="shared" ref="AC6" si="3">SUM(Q6:AB6)</f>
        <v>3207</v>
      </c>
      <c r="AE6" s="49" t="s">
        <v>84</v>
      </c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1">
        <f t="shared" ref="AR6" si="4">SUM(AF6:AQ6)</f>
        <v>0</v>
      </c>
      <c r="AT6" s="120" t="s">
        <v>111</v>
      </c>
      <c r="AU6" s="120"/>
    </row>
    <row r="7" spans="1:48" x14ac:dyDescent="0.3">
      <c r="A7" s="32" t="s">
        <v>105</v>
      </c>
      <c r="B7" s="18">
        <f>B6/B3</f>
        <v>7.8934984896094226E-2</v>
      </c>
      <c r="C7" s="18">
        <f t="shared" ref="C7:N7" si="5">C6/C3</f>
        <v>6.3970984986287957E-3</v>
      </c>
      <c r="D7" s="18">
        <f t="shared" si="5"/>
        <v>5.7928996401126115E-2</v>
      </c>
      <c r="E7" s="18">
        <f t="shared" si="5"/>
        <v>9.906461303513478E-2</v>
      </c>
      <c r="F7" s="18">
        <f t="shared" si="5"/>
        <v>6.8671829921413421E-2</v>
      </c>
      <c r="G7" s="18">
        <f t="shared" si="5"/>
        <v>5.48043523627307E-2</v>
      </c>
      <c r="H7" s="18">
        <f t="shared" si="5"/>
        <v>4.1978621197039864E-2</v>
      </c>
      <c r="I7" s="18">
        <f t="shared" si="5"/>
        <v>4.987747489861861E-3</v>
      </c>
      <c r="J7" s="18">
        <f t="shared" si="5"/>
        <v>6.8423709649829148E-2</v>
      </c>
      <c r="K7" s="18">
        <f t="shared" si="5"/>
        <v>5.0966348797596532E-2</v>
      </c>
      <c r="L7" s="18">
        <f t="shared" si="5"/>
        <v>6.289143366263987E-2</v>
      </c>
      <c r="M7" s="18">
        <f t="shared" si="5"/>
        <v>7.8990043070989432E-2</v>
      </c>
      <c r="N7" s="18">
        <f t="shared" si="5"/>
        <v>5.7662922285414107E-2</v>
      </c>
      <c r="P7" s="32" t="s">
        <v>106</v>
      </c>
      <c r="Q7" s="18">
        <f t="shared" ref="Q7" si="6">Q6/Q3</f>
        <v>5.2571428571428575E-2</v>
      </c>
      <c r="R7" s="18">
        <f t="shared" ref="R7" si="7">R6/R3</f>
        <v>0.14287037037037037</v>
      </c>
      <c r="S7" s="18">
        <f t="shared" ref="S7" si="8">S6/S3</f>
        <v>5.3103448275862067E-2</v>
      </c>
      <c r="T7" s="18">
        <f t="shared" ref="T7" si="9">T6/T3</f>
        <v>4.3508771929824559E-2</v>
      </c>
      <c r="U7" s="18" t="e">
        <f t="shared" ref="U7" si="10">U6/U3</f>
        <v>#DIV/0!</v>
      </c>
      <c r="V7" s="18" t="e">
        <f t="shared" ref="V7" si="11">V6/V3</f>
        <v>#DIV/0!</v>
      </c>
      <c r="W7" s="18" t="e">
        <f t="shared" ref="W7" si="12">W6/W3</f>
        <v>#DIV/0!</v>
      </c>
      <c r="X7" s="18" t="e">
        <f t="shared" ref="X7" si="13">X6/X3</f>
        <v>#DIV/0!</v>
      </c>
      <c r="Y7" s="18" t="e">
        <f t="shared" ref="Y7" si="14">Y6/Y3</f>
        <v>#DIV/0!</v>
      </c>
      <c r="Z7" s="18" t="e">
        <f t="shared" ref="Z7" si="15">Z6/Z3</f>
        <v>#DIV/0!</v>
      </c>
      <c r="AA7" s="18" t="e">
        <f t="shared" ref="AA7" si="16">AA6/AA3</f>
        <v>#DIV/0!</v>
      </c>
      <c r="AB7" s="18" t="e">
        <f t="shared" ref="AB7" si="17">AB6/AB3</f>
        <v>#DIV/0!</v>
      </c>
      <c r="AC7" s="10"/>
      <c r="AE7" s="9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T7" s="82" t="s">
        <v>109</v>
      </c>
      <c r="AU7" s="82" t="s">
        <v>110</v>
      </c>
    </row>
    <row r="8" spans="1:48" x14ac:dyDescent="0.3">
      <c r="A8" s="39" t="s">
        <v>24</v>
      </c>
      <c r="B8" s="40">
        <f>Gastos!C8+Gastos!C9</f>
        <v>3771</v>
      </c>
      <c r="C8" s="40">
        <f>Gastos!D8+Gastos!D9</f>
        <v>3918</v>
      </c>
      <c r="D8" s="40">
        <f>Gastos!E8+Gastos!E9</f>
        <v>4693</v>
      </c>
      <c r="E8" s="40">
        <f>Gastos!F8+Gastos!F9</f>
        <v>5028</v>
      </c>
      <c r="F8" s="40">
        <f>Gastos!G8+Gastos!G9</f>
        <v>5181</v>
      </c>
      <c r="G8" s="40">
        <f>Gastos!H8+Gastos!H9</f>
        <v>5184</v>
      </c>
      <c r="H8" s="40">
        <f>Gastos!I8+Gastos!I9</f>
        <v>5183</v>
      </c>
      <c r="I8" s="40">
        <f>Gastos!J8+Gastos!J9</f>
        <v>5500</v>
      </c>
      <c r="J8" s="40">
        <f>Gastos!K8+Gastos!K9</f>
        <v>5443</v>
      </c>
      <c r="K8" s="40">
        <f>Gastos!L8+Gastos!L9</f>
        <v>5558</v>
      </c>
      <c r="L8" s="40">
        <f>Gastos!M8+Gastos!M9</f>
        <v>5635</v>
      </c>
      <c r="M8" s="40">
        <f>Gastos!N8+Gastos!N9</f>
        <v>5680</v>
      </c>
      <c r="N8" s="41">
        <f>SUM(B8:M8)</f>
        <v>60774</v>
      </c>
      <c r="P8" s="23" t="s">
        <v>24</v>
      </c>
      <c r="Q8" s="24">
        <f>Gastos!Q8+Gastos!Q9</f>
        <v>5305.72</v>
      </c>
      <c r="R8" s="24">
        <f>Gastos!R8+Gastos!R9</f>
        <v>5418</v>
      </c>
      <c r="S8" s="24">
        <f>Gastos!S8+Gastos!S9</f>
        <v>5794.74</v>
      </c>
      <c r="T8" s="24">
        <f>Gastos!T8+Gastos!T9</f>
        <v>5950</v>
      </c>
      <c r="U8" s="24">
        <f>Gastos!U8+Gastos!U9</f>
        <v>0</v>
      </c>
      <c r="V8" s="24">
        <f>Gastos!V8+Gastos!V9</f>
        <v>0</v>
      </c>
      <c r="W8" s="24">
        <f>Gastos!W8+Gastos!W9</f>
        <v>0</v>
      </c>
      <c r="X8" s="24">
        <f>Gastos!X8+Gastos!X9</f>
        <v>0</v>
      </c>
      <c r="Y8" s="24">
        <f>Gastos!Y8+Gastos!Y9</f>
        <v>0</v>
      </c>
      <c r="Z8" s="24">
        <f>Gastos!Z8+Gastos!Z9</f>
        <v>0</v>
      </c>
      <c r="AA8" s="24">
        <f>Gastos!AA8+Gastos!AA9</f>
        <v>0</v>
      </c>
      <c r="AB8" s="24">
        <f>Gastos!AB8+Gastos!AB9</f>
        <v>0</v>
      </c>
      <c r="AC8" s="21">
        <f t="shared" ref="AC8" si="18">SUM(Q8:AB8)</f>
        <v>22468.46</v>
      </c>
      <c r="AE8" s="49" t="s">
        <v>24</v>
      </c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1">
        <f t="shared" ref="AR8" si="19">SUM(AF8:AQ8)</f>
        <v>0</v>
      </c>
      <c r="AT8" s="83">
        <v>5</v>
      </c>
      <c r="AU8" s="83">
        <v>12</v>
      </c>
    </row>
    <row r="9" spans="1:48" x14ac:dyDescent="0.3">
      <c r="A9" s="32" t="s">
        <v>39</v>
      </c>
      <c r="B9" s="18">
        <v>0.57176901682885117</v>
      </c>
      <c r="C9" s="18">
        <v>0.57026155736724893</v>
      </c>
      <c r="D9" s="18">
        <v>0.42634003693414324</v>
      </c>
      <c r="E9" s="18">
        <v>0.4025717979937245</v>
      </c>
      <c r="F9" s="18">
        <v>0.54504785007200129</v>
      </c>
      <c r="G9" s="18">
        <v>0.73199381953232368</v>
      </c>
      <c r="H9" s="18">
        <v>0.39056309940290335</v>
      </c>
      <c r="I9" s="18">
        <v>1.3071512910351248</v>
      </c>
      <c r="J9" s="18">
        <v>0.72495022718444857</v>
      </c>
      <c r="K9" s="18">
        <v>1.0453822196677047</v>
      </c>
      <c r="L9" s="18">
        <v>0.69549893820435282</v>
      </c>
      <c r="M9" s="18">
        <v>0.49951565402540127</v>
      </c>
      <c r="N9" s="18">
        <v>0.57934110900235192</v>
      </c>
      <c r="P9" s="32" t="s">
        <v>39</v>
      </c>
      <c r="Q9" s="18">
        <f>Q8/Q3</f>
        <v>0.50530666666666668</v>
      </c>
      <c r="R9" s="18">
        <f t="shared" ref="R9:AC9" si="20">R8/R3</f>
        <v>0.50166666666666671</v>
      </c>
      <c r="S9" s="18">
        <f t="shared" si="20"/>
        <v>0.49954655172413792</v>
      </c>
      <c r="T9" s="18">
        <f t="shared" si="20"/>
        <v>0.52192982456140347</v>
      </c>
      <c r="U9" s="18" t="e">
        <f t="shared" si="20"/>
        <v>#DIV/0!</v>
      </c>
      <c r="V9" s="18" t="e">
        <f t="shared" si="20"/>
        <v>#DIV/0!</v>
      </c>
      <c r="W9" s="18" t="e">
        <f t="shared" si="20"/>
        <v>#DIV/0!</v>
      </c>
      <c r="X9" s="18" t="e">
        <f t="shared" si="20"/>
        <v>#DIV/0!</v>
      </c>
      <c r="Y9" s="18" t="e">
        <f t="shared" si="20"/>
        <v>#DIV/0!</v>
      </c>
      <c r="Z9" s="18" t="e">
        <f t="shared" si="20"/>
        <v>#DIV/0!</v>
      </c>
      <c r="AA9" s="18" t="e">
        <f t="shared" si="20"/>
        <v>#DIV/0!</v>
      </c>
      <c r="AB9" s="18" t="e">
        <f t="shared" si="20"/>
        <v>#DIV/0!</v>
      </c>
      <c r="AC9" s="18">
        <f t="shared" si="20"/>
        <v>0.50718871331828441</v>
      </c>
      <c r="AE9" s="32" t="s">
        <v>39</v>
      </c>
      <c r="AF9" s="18">
        <f t="shared" ref="AF9:AR9" ca="1" si="21">AF8/AF3</f>
        <v>0</v>
      </c>
      <c r="AG9" s="18">
        <f t="shared" ca="1" si="21"/>
        <v>0</v>
      </c>
      <c r="AH9" s="18">
        <f t="shared" ca="1" si="21"/>
        <v>0</v>
      </c>
      <c r="AI9" s="18">
        <f t="shared" ca="1" si="21"/>
        <v>0</v>
      </c>
      <c r="AJ9" s="18">
        <f t="shared" ca="1" si="21"/>
        <v>0</v>
      </c>
      <c r="AK9" s="18">
        <f t="shared" ca="1" si="21"/>
        <v>0</v>
      </c>
      <c r="AL9" s="18">
        <f t="shared" ca="1" si="21"/>
        <v>0</v>
      </c>
      <c r="AM9" s="18">
        <f t="shared" ca="1" si="21"/>
        <v>0</v>
      </c>
      <c r="AN9" s="18">
        <f t="shared" ca="1" si="21"/>
        <v>0</v>
      </c>
      <c r="AO9" s="18">
        <f t="shared" ca="1" si="21"/>
        <v>0</v>
      </c>
      <c r="AP9" s="18">
        <f t="shared" ca="1" si="21"/>
        <v>0</v>
      </c>
      <c r="AQ9" s="18">
        <f t="shared" ca="1" si="21"/>
        <v>0</v>
      </c>
      <c r="AR9" s="18">
        <f t="shared" ca="1" si="21"/>
        <v>0</v>
      </c>
    </row>
    <row r="10" spans="1:48" ht="7.05" customHeight="1" x14ac:dyDescent="0.3">
      <c r="A10" s="11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0"/>
      <c r="P10" s="11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0"/>
      <c r="AE10" s="11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0"/>
    </row>
    <row r="11" spans="1:48" x14ac:dyDescent="0.3">
      <c r="A11" s="42" t="s">
        <v>25</v>
      </c>
      <c r="B11" s="43">
        <f>SUM(B12:B19)</f>
        <v>1965.4166666666667</v>
      </c>
      <c r="C11" s="43">
        <f t="shared" ref="C11:M11" si="22">SUM(C12:C19)</f>
        <v>1843.4166666666667</v>
      </c>
      <c r="D11" s="43">
        <f t="shared" si="22"/>
        <v>1858.4166666666667</v>
      </c>
      <c r="E11" s="43">
        <f t="shared" si="22"/>
        <v>1925.4166666666667</v>
      </c>
      <c r="F11" s="43">
        <f t="shared" si="22"/>
        <v>1928.4166666666667</v>
      </c>
      <c r="G11" s="43">
        <f t="shared" si="22"/>
        <v>1842.4166666666667</v>
      </c>
      <c r="H11" s="43">
        <f t="shared" si="22"/>
        <v>3101.416666666667</v>
      </c>
      <c r="I11" s="43">
        <f t="shared" si="22"/>
        <v>1856.4166666666667</v>
      </c>
      <c r="J11" s="43">
        <f t="shared" si="22"/>
        <v>1904.4166666666667</v>
      </c>
      <c r="K11" s="43">
        <f t="shared" si="22"/>
        <v>1945.4166666666667</v>
      </c>
      <c r="L11" s="43">
        <f t="shared" si="22"/>
        <v>1844.4166666666667</v>
      </c>
      <c r="M11" s="43">
        <f t="shared" si="22"/>
        <v>2047.4166666666667</v>
      </c>
      <c r="N11" s="41">
        <f>SUM(B11:M11)</f>
        <v>24063.000000000004</v>
      </c>
      <c r="P11" s="26" t="s">
        <v>25</v>
      </c>
      <c r="Q11" s="27">
        <f>SUM(Q12:Q19)</f>
        <v>2114.1566666666668</v>
      </c>
      <c r="R11" s="27">
        <f t="shared" ref="R11:AB11" si="23">SUM(R12:R19)</f>
        <v>1991.3366666666668</v>
      </c>
      <c r="S11" s="27">
        <f t="shared" si="23"/>
        <v>3130.7066666666665</v>
      </c>
      <c r="T11" s="27">
        <f t="shared" si="23"/>
        <v>2589.1966666666667</v>
      </c>
      <c r="U11" s="27">
        <f t="shared" si="23"/>
        <v>0</v>
      </c>
      <c r="V11" s="27">
        <f t="shared" si="23"/>
        <v>0</v>
      </c>
      <c r="W11" s="27">
        <f t="shared" si="23"/>
        <v>0</v>
      </c>
      <c r="X11" s="27">
        <f t="shared" si="23"/>
        <v>0</v>
      </c>
      <c r="Y11" s="27">
        <f t="shared" si="23"/>
        <v>0</v>
      </c>
      <c r="Z11" s="27">
        <f t="shared" si="23"/>
        <v>0</v>
      </c>
      <c r="AA11" s="27">
        <f t="shared" si="23"/>
        <v>0</v>
      </c>
      <c r="AB11" s="27">
        <f t="shared" si="23"/>
        <v>0</v>
      </c>
      <c r="AC11" s="28">
        <f>SUM(Q11:AB11)</f>
        <v>9825.3966666666674</v>
      </c>
      <c r="AE11" s="52" t="s">
        <v>25</v>
      </c>
      <c r="AF11" s="53">
        <f>SUM(AF12:AF19)</f>
        <v>0</v>
      </c>
      <c r="AG11" s="53">
        <f t="shared" ref="AG11:AQ11" si="24">SUM(AG12:AG19)</f>
        <v>0</v>
      </c>
      <c r="AH11" s="53">
        <f t="shared" si="24"/>
        <v>0</v>
      </c>
      <c r="AI11" s="53">
        <f t="shared" si="24"/>
        <v>0</v>
      </c>
      <c r="AJ11" s="53">
        <f t="shared" si="24"/>
        <v>0</v>
      </c>
      <c r="AK11" s="53">
        <f t="shared" si="24"/>
        <v>0</v>
      </c>
      <c r="AL11" s="53">
        <f t="shared" si="24"/>
        <v>0</v>
      </c>
      <c r="AM11" s="53">
        <f t="shared" si="24"/>
        <v>0</v>
      </c>
      <c r="AN11" s="53">
        <f t="shared" si="24"/>
        <v>0</v>
      </c>
      <c r="AO11" s="53">
        <f t="shared" si="24"/>
        <v>0</v>
      </c>
      <c r="AP11" s="53">
        <f t="shared" si="24"/>
        <v>0</v>
      </c>
      <c r="AQ11" s="53">
        <f t="shared" si="24"/>
        <v>0</v>
      </c>
      <c r="AR11" s="54">
        <f>SUM(AF11:AQ11)</f>
        <v>0</v>
      </c>
    </row>
    <row r="12" spans="1:48" outlineLevel="1" x14ac:dyDescent="0.3">
      <c r="A12" s="29" t="s">
        <v>43</v>
      </c>
      <c r="B12" s="30">
        <f>Gastos!C3</f>
        <v>664</v>
      </c>
      <c r="C12" s="30">
        <f>Gastos!D3</f>
        <v>664</v>
      </c>
      <c r="D12" s="30">
        <f>Gastos!E3</f>
        <v>664</v>
      </c>
      <c r="E12" s="30">
        <f>Gastos!F3</f>
        <v>664</v>
      </c>
      <c r="F12" s="30">
        <f>Gastos!G3</f>
        <v>664</v>
      </c>
      <c r="G12" s="30">
        <f>Gastos!H3</f>
        <v>664</v>
      </c>
      <c r="H12" s="30">
        <f>Gastos!I3</f>
        <v>664</v>
      </c>
      <c r="I12" s="30">
        <f>Gastos!J3</f>
        <v>664</v>
      </c>
      <c r="J12" s="30">
        <f>Gastos!K3</f>
        <v>664</v>
      </c>
      <c r="K12" s="30">
        <f>Gastos!L3</f>
        <v>664</v>
      </c>
      <c r="L12" s="30">
        <f>Gastos!M3</f>
        <v>664</v>
      </c>
      <c r="M12" s="30">
        <f>Gastos!N3</f>
        <v>664</v>
      </c>
      <c r="N12" s="22">
        <f>SUM(B12:M12)</f>
        <v>7968</v>
      </c>
      <c r="P12" s="29" t="s">
        <v>43</v>
      </c>
      <c r="Q12" s="30">
        <f>Gastos!Q3</f>
        <v>678.34</v>
      </c>
      <c r="R12" s="30">
        <f>Gastos!R3</f>
        <v>678.34</v>
      </c>
      <c r="S12" s="30">
        <f>Gastos!S3</f>
        <v>678.34</v>
      </c>
      <c r="T12" s="30">
        <f>Gastos!T3</f>
        <v>678.34</v>
      </c>
      <c r="U12" s="30">
        <f>Gastos!U3</f>
        <v>0</v>
      </c>
      <c r="V12" s="30">
        <f>Gastos!V3</f>
        <v>0</v>
      </c>
      <c r="W12" s="30">
        <f>Gastos!W3</f>
        <v>0</v>
      </c>
      <c r="X12" s="30">
        <f>Gastos!X3</f>
        <v>0</v>
      </c>
      <c r="Y12" s="30">
        <f>Gastos!Y3</f>
        <v>0</v>
      </c>
      <c r="Z12" s="30">
        <f>Gastos!Z3</f>
        <v>0</v>
      </c>
      <c r="AA12" s="30">
        <f>Gastos!AA3</f>
        <v>0</v>
      </c>
      <c r="AB12" s="30">
        <f>Gastos!AB3</f>
        <v>0</v>
      </c>
      <c r="AC12" s="21">
        <f>SUM(Q12:AB12)</f>
        <v>2713.36</v>
      </c>
      <c r="AE12" s="29" t="s">
        <v>43</v>
      </c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22">
        <f>SUM(AF12:AQ12)</f>
        <v>0</v>
      </c>
    </row>
    <row r="13" spans="1:48" outlineLevel="1" x14ac:dyDescent="0.3">
      <c r="A13" s="29" t="s">
        <v>33</v>
      </c>
      <c r="B13" s="30">
        <f>Gastos!C11+Gastos!C12+Gastos!C13</f>
        <v>243</v>
      </c>
      <c r="C13" s="30">
        <f>Gastos!D11+Gastos!D12+Gastos!D13</f>
        <v>121</v>
      </c>
      <c r="D13" s="30">
        <f>Gastos!E11+Gastos!E12+Gastos!E13</f>
        <v>136</v>
      </c>
      <c r="E13" s="30">
        <f>Gastos!F11+Gastos!F12+Gastos!F13</f>
        <v>203</v>
      </c>
      <c r="F13" s="30">
        <f>Gastos!G11+Gastos!G12+Gastos!G13</f>
        <v>147</v>
      </c>
      <c r="G13" s="30">
        <f>Gastos!H11+Gastos!H12+Gastos!H13</f>
        <v>120</v>
      </c>
      <c r="H13" s="30">
        <f>Gastos!I11+Gastos!I12+Gastos!I13</f>
        <v>220</v>
      </c>
      <c r="I13" s="30">
        <f>Gastos!J11+Gastos!J12+Gastos!J13</f>
        <v>134</v>
      </c>
      <c r="J13" s="30">
        <f>Gastos!K11+Gastos!K12+Gastos!K13</f>
        <v>182</v>
      </c>
      <c r="K13" s="30">
        <f>Gastos!L11+Gastos!L12+Gastos!L13</f>
        <v>223</v>
      </c>
      <c r="L13" s="30">
        <f>Gastos!M11+Gastos!M12+Gastos!M13</f>
        <v>122</v>
      </c>
      <c r="M13" s="30">
        <f>Gastos!N11+Gastos!N12+Gastos!N13</f>
        <v>153</v>
      </c>
      <c r="N13" s="22">
        <f t="shared" ref="N13:N19" si="25">SUM(B13:M13)</f>
        <v>2004</v>
      </c>
      <c r="P13" s="29" t="s">
        <v>33</v>
      </c>
      <c r="Q13" s="30">
        <f>Gastos!Q11+Gastos!Q12+Gastos!Q13</f>
        <v>365.93</v>
      </c>
      <c r="R13" s="30">
        <f>Gastos!R11+Gastos!R12+Gastos!R13</f>
        <v>243.10999999999999</v>
      </c>
      <c r="S13" s="30">
        <f>Gastos!S11+Gastos!S12+Gastos!S13</f>
        <v>182.48000000000002</v>
      </c>
      <c r="T13" s="30">
        <f>Gastos!T11+Gastos!T12+Gastos!T13</f>
        <v>279.85000000000002</v>
      </c>
      <c r="U13" s="30">
        <f>Gastos!U11+Gastos!U12+Gastos!U13</f>
        <v>0</v>
      </c>
      <c r="V13" s="30">
        <f>Gastos!V11+Gastos!V12+Gastos!V13</f>
        <v>0</v>
      </c>
      <c r="W13" s="30">
        <f>Gastos!W11+Gastos!W12+Gastos!W13</f>
        <v>0</v>
      </c>
      <c r="X13" s="30">
        <f>Gastos!X11+Gastos!X12+Gastos!X13</f>
        <v>0</v>
      </c>
      <c r="Y13" s="30">
        <f>Gastos!Y11+Gastos!Y12+Gastos!Y13</f>
        <v>0</v>
      </c>
      <c r="Z13" s="30">
        <f>Gastos!Z11+Gastos!Z12+Gastos!Z13</f>
        <v>0</v>
      </c>
      <c r="AA13" s="30">
        <f>Gastos!AA11+Gastos!AA12+Gastos!AA13</f>
        <v>0</v>
      </c>
      <c r="AB13" s="30">
        <f>Gastos!AB11+Gastos!AB12+Gastos!AB13</f>
        <v>0</v>
      </c>
      <c r="AC13" s="21">
        <f t="shared" ref="AC13:AC19" si="26">SUM(Q13:AB13)</f>
        <v>1071.3699999999999</v>
      </c>
      <c r="AE13" s="29" t="s">
        <v>33</v>
      </c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22">
        <f t="shared" ref="AR13:AR19" si="27">SUM(AF13:AQ13)</f>
        <v>0</v>
      </c>
    </row>
    <row r="14" spans="1:48" outlineLevel="1" x14ac:dyDescent="0.3">
      <c r="A14" s="29" t="s">
        <v>34</v>
      </c>
      <c r="B14" s="30">
        <f>Gastos!C17+Gastos!C10</f>
        <v>503</v>
      </c>
      <c r="C14" s="30">
        <f>Gastos!D17+Gastos!D10</f>
        <v>503</v>
      </c>
      <c r="D14" s="30">
        <f>Gastos!E17+Gastos!E10</f>
        <v>503</v>
      </c>
      <c r="E14" s="30">
        <f>Gastos!F17+Gastos!F10</f>
        <v>503</v>
      </c>
      <c r="F14" s="30">
        <f>Gastos!G17+Gastos!G10</f>
        <v>503</v>
      </c>
      <c r="G14" s="30">
        <f>Gastos!H17+Gastos!H10</f>
        <v>503</v>
      </c>
      <c r="H14" s="30">
        <f>Gastos!I17+Gastos!I10</f>
        <v>503</v>
      </c>
      <c r="I14" s="30">
        <f>Gastos!J17+Gastos!J10</f>
        <v>503</v>
      </c>
      <c r="J14" s="30">
        <f>Gastos!K17+Gastos!K10</f>
        <v>503</v>
      </c>
      <c r="K14" s="30">
        <f>Gastos!L17+Gastos!L10</f>
        <v>503</v>
      </c>
      <c r="L14" s="30">
        <f>Gastos!M17+Gastos!M10</f>
        <v>503</v>
      </c>
      <c r="M14" s="30">
        <f>Gastos!N17+Gastos!N10</f>
        <v>503</v>
      </c>
      <c r="N14" s="22">
        <f t="shared" si="25"/>
        <v>6036</v>
      </c>
      <c r="P14" s="29" t="s">
        <v>34</v>
      </c>
      <c r="Q14" s="30">
        <f>Gastos!Q10+Gastos!Q17</f>
        <v>514.22</v>
      </c>
      <c r="R14" s="30">
        <f>Gastos!R10+Gastos!R17</f>
        <v>514.22</v>
      </c>
      <c r="S14" s="30">
        <f>Gastos!S10+Gastos!S17</f>
        <v>514.22</v>
      </c>
      <c r="T14" s="30">
        <f>Gastos!T10+Gastos!T17</f>
        <v>514.22</v>
      </c>
      <c r="U14" s="30">
        <f>Gastos!U10+Gastos!U17</f>
        <v>0</v>
      </c>
      <c r="V14" s="30">
        <f>Gastos!V10+Gastos!V17</f>
        <v>0</v>
      </c>
      <c r="W14" s="30">
        <f>Gastos!W10+Gastos!W17</f>
        <v>0</v>
      </c>
      <c r="X14" s="30">
        <f>Gastos!X10+Gastos!X17</f>
        <v>0</v>
      </c>
      <c r="Y14" s="30">
        <f>Gastos!Y10+Gastos!Y17</f>
        <v>0</v>
      </c>
      <c r="Z14" s="30">
        <f>Gastos!Z10+Gastos!Z17</f>
        <v>0</v>
      </c>
      <c r="AA14" s="30">
        <f>Gastos!AA10+Gastos!AA17</f>
        <v>0</v>
      </c>
      <c r="AB14" s="30">
        <f>Gastos!AB10+Gastos!AB17</f>
        <v>0</v>
      </c>
      <c r="AC14" s="21">
        <f t="shared" si="26"/>
        <v>2056.88</v>
      </c>
      <c r="AE14" s="29" t="s">
        <v>34</v>
      </c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22">
        <f t="shared" si="27"/>
        <v>0</v>
      </c>
    </row>
    <row r="15" spans="1:48" outlineLevel="1" x14ac:dyDescent="0.3">
      <c r="A15" s="29" t="s">
        <v>107</v>
      </c>
      <c r="B15" s="30">
        <f>Gastos!C6</f>
        <v>0</v>
      </c>
      <c r="C15" s="30">
        <f>Gastos!D6</f>
        <v>0</v>
      </c>
      <c r="D15" s="30">
        <f>Gastos!E6</f>
        <v>0</v>
      </c>
      <c r="E15" s="30">
        <f>Gastos!F6</f>
        <v>0</v>
      </c>
      <c r="F15" s="30">
        <f>Gastos!G6</f>
        <v>0</v>
      </c>
      <c r="G15" s="30">
        <f>Gastos!H6</f>
        <v>0</v>
      </c>
      <c r="H15" s="30">
        <f>Gastos!I6</f>
        <v>0</v>
      </c>
      <c r="I15" s="30">
        <f>Gastos!J6</f>
        <v>0</v>
      </c>
      <c r="J15" s="30">
        <f>Gastos!K6</f>
        <v>0</v>
      </c>
      <c r="K15" s="30">
        <f>Gastos!L6</f>
        <v>0</v>
      </c>
      <c r="L15" s="30">
        <f>Gastos!M6</f>
        <v>0</v>
      </c>
      <c r="M15" s="30">
        <f>Gastos!N6</f>
        <v>0</v>
      </c>
      <c r="N15" s="22">
        <f t="shared" si="25"/>
        <v>0</v>
      </c>
      <c r="P15" s="29" t="s">
        <v>107</v>
      </c>
      <c r="Q15" s="30">
        <f>Gastos!Q6</f>
        <v>0</v>
      </c>
      <c r="R15" s="30">
        <f>Gastos!R6</f>
        <v>0</v>
      </c>
      <c r="S15" s="30">
        <f>Gastos!S6</f>
        <v>1200</v>
      </c>
      <c r="T15" s="30">
        <f>Gastos!T6</f>
        <v>561.12</v>
      </c>
      <c r="U15" s="30">
        <f>Gastos!U6</f>
        <v>0</v>
      </c>
      <c r="V15" s="30">
        <f>Gastos!V6</f>
        <v>0</v>
      </c>
      <c r="W15" s="30">
        <f>Gastos!W6</f>
        <v>0</v>
      </c>
      <c r="X15" s="30">
        <f>Gastos!X6</f>
        <v>0</v>
      </c>
      <c r="Y15" s="30">
        <f>Gastos!Y6</f>
        <v>0</v>
      </c>
      <c r="Z15" s="30">
        <f>Gastos!Z6</f>
        <v>0</v>
      </c>
      <c r="AA15" s="30">
        <f>Gastos!AA6</f>
        <v>0</v>
      </c>
      <c r="AB15" s="30">
        <f>Gastos!AB6</f>
        <v>0</v>
      </c>
      <c r="AC15" s="21">
        <f t="shared" si="26"/>
        <v>1761.12</v>
      </c>
      <c r="AE15" s="29" t="s">
        <v>35</v>
      </c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22">
        <f t="shared" si="27"/>
        <v>0</v>
      </c>
      <c r="AT15" t="s">
        <v>48</v>
      </c>
      <c r="AV15" t="s">
        <v>48</v>
      </c>
    </row>
    <row r="16" spans="1:48" outlineLevel="1" x14ac:dyDescent="0.3">
      <c r="A16" s="29" t="s">
        <v>100</v>
      </c>
      <c r="B16" s="30">
        <f>Gastos!C7</f>
        <v>363</v>
      </c>
      <c r="C16" s="30">
        <f>Gastos!D7</f>
        <v>363</v>
      </c>
      <c r="D16" s="30">
        <f>Gastos!E7</f>
        <v>363</v>
      </c>
      <c r="E16" s="30">
        <f>Gastos!F7</f>
        <v>363</v>
      </c>
      <c r="F16" s="30">
        <f>Gastos!G7</f>
        <v>363</v>
      </c>
      <c r="G16" s="30">
        <f>Gastos!H7</f>
        <v>363</v>
      </c>
      <c r="H16" s="30">
        <f>Gastos!I7</f>
        <v>363</v>
      </c>
      <c r="I16" s="30">
        <f>Gastos!J7</f>
        <v>363</v>
      </c>
      <c r="J16" s="30">
        <f>Gastos!K7</f>
        <v>363</v>
      </c>
      <c r="K16" s="30">
        <f>Gastos!L7</f>
        <v>363</v>
      </c>
      <c r="L16" s="30">
        <f>Gastos!M7</f>
        <v>363</v>
      </c>
      <c r="M16" s="30">
        <f>Gastos!N7</f>
        <v>363</v>
      </c>
      <c r="N16" s="22">
        <f t="shared" si="25"/>
        <v>4356</v>
      </c>
      <c r="P16" s="29" t="s">
        <v>100</v>
      </c>
      <c r="Q16" s="30">
        <f>Gastos!Q7</f>
        <v>363</v>
      </c>
      <c r="R16" s="30">
        <f>Gastos!R7</f>
        <v>363</v>
      </c>
      <c r="S16" s="30">
        <f>Gastos!S7</f>
        <v>363</v>
      </c>
      <c r="T16" s="30">
        <f>Gastos!T7</f>
        <v>363</v>
      </c>
      <c r="U16" s="30">
        <f>Gastos!U7</f>
        <v>0</v>
      </c>
      <c r="V16" s="30">
        <f>Gastos!V7</f>
        <v>0</v>
      </c>
      <c r="W16" s="30">
        <f>Gastos!W7</f>
        <v>0</v>
      </c>
      <c r="X16" s="30">
        <f>Gastos!X7</f>
        <v>0</v>
      </c>
      <c r="Y16" s="30">
        <f>Gastos!Y7</f>
        <v>0</v>
      </c>
      <c r="Z16" s="30">
        <f>Gastos!Z7</f>
        <v>0</v>
      </c>
      <c r="AA16" s="30">
        <f>Gastos!AA7</f>
        <v>0</v>
      </c>
      <c r="AB16" s="30">
        <f>Gastos!AB7</f>
        <v>0</v>
      </c>
      <c r="AC16" s="21">
        <f t="shared" si="26"/>
        <v>1452</v>
      </c>
      <c r="AE16" s="29" t="s">
        <v>36</v>
      </c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22">
        <f t="shared" si="27"/>
        <v>0</v>
      </c>
      <c r="AT16" t="s">
        <v>48</v>
      </c>
    </row>
    <row r="17" spans="1:46" outlineLevel="1" x14ac:dyDescent="0.3">
      <c r="A17" s="31" t="s">
        <v>38</v>
      </c>
      <c r="B17" s="30">
        <f>Gastos!C4</f>
        <v>121</v>
      </c>
      <c r="C17" s="30">
        <f>Gastos!D4</f>
        <v>121</v>
      </c>
      <c r="D17" s="30">
        <f>Gastos!E4</f>
        <v>121</v>
      </c>
      <c r="E17" s="30">
        <f>Gastos!F4</f>
        <v>121</v>
      </c>
      <c r="F17" s="30">
        <f>Gastos!G4</f>
        <v>180</v>
      </c>
      <c r="G17" s="30">
        <f>Gastos!H4</f>
        <v>121</v>
      </c>
      <c r="H17" s="30">
        <f>Gastos!I4</f>
        <v>121</v>
      </c>
      <c r="I17" s="30">
        <f>Gastos!J4</f>
        <v>121</v>
      </c>
      <c r="J17" s="30">
        <f>Gastos!K4</f>
        <v>121</v>
      </c>
      <c r="K17" s="30">
        <f>Gastos!L4</f>
        <v>121</v>
      </c>
      <c r="L17" s="30">
        <f>Gastos!M4</f>
        <v>121</v>
      </c>
      <c r="M17" s="30">
        <f>Gastos!N4</f>
        <v>121</v>
      </c>
      <c r="N17" s="22">
        <f t="shared" si="25"/>
        <v>1511</v>
      </c>
      <c r="P17" s="31" t="s">
        <v>38</v>
      </c>
      <c r="Q17" s="30">
        <f>Gastos!Q4</f>
        <v>121</v>
      </c>
      <c r="R17" s="30">
        <f>Gastos!R4</f>
        <v>121</v>
      </c>
      <c r="S17" s="30">
        <f>Gastos!S4</f>
        <v>121</v>
      </c>
      <c r="T17" s="30">
        <f>Gastos!T4</f>
        <v>121</v>
      </c>
      <c r="U17" s="30">
        <f>Gastos!U4</f>
        <v>0</v>
      </c>
      <c r="V17" s="30">
        <f>Gastos!V4</f>
        <v>0</v>
      </c>
      <c r="W17" s="30">
        <f>Gastos!W4</f>
        <v>0</v>
      </c>
      <c r="X17" s="30">
        <f>Gastos!X4</f>
        <v>0</v>
      </c>
      <c r="Y17" s="30">
        <f>Gastos!Y4</f>
        <v>0</v>
      </c>
      <c r="Z17" s="30">
        <f>Gastos!Z4</f>
        <v>0</v>
      </c>
      <c r="AA17" s="30">
        <f>Gastos!AA4</f>
        <v>0</v>
      </c>
      <c r="AB17" s="30">
        <f>Gastos!AB4</f>
        <v>0</v>
      </c>
      <c r="AC17" s="21">
        <f t="shared" si="26"/>
        <v>484</v>
      </c>
      <c r="AE17" s="31" t="s">
        <v>38</v>
      </c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22">
        <f t="shared" si="27"/>
        <v>0</v>
      </c>
    </row>
    <row r="18" spans="1:46" outlineLevel="1" x14ac:dyDescent="0.3">
      <c r="A18" s="29" t="s">
        <v>42</v>
      </c>
      <c r="B18" s="30">
        <f>Gastos!C18+Gastos!C19+Gastos!C20</f>
        <v>71.416666666666671</v>
      </c>
      <c r="C18" s="30">
        <f>Gastos!D18+Gastos!D19+Gastos!D20</f>
        <v>71.416666666666671</v>
      </c>
      <c r="D18" s="30">
        <f>Gastos!E18+Gastos!E19+Gastos!E20</f>
        <v>71.416666666666671</v>
      </c>
      <c r="E18" s="30">
        <f>Gastos!F18+Gastos!F19+Gastos!F20</f>
        <v>71.416666666666671</v>
      </c>
      <c r="F18" s="30">
        <f>Gastos!G18+Gastos!G19+Gastos!G20</f>
        <v>71.416666666666671</v>
      </c>
      <c r="G18" s="30">
        <f>Gastos!H18+Gastos!H19+Gastos!H20</f>
        <v>71.416666666666671</v>
      </c>
      <c r="H18" s="30">
        <f>Gastos!I18+Gastos!I19+Gastos!I20</f>
        <v>71.416666666666671</v>
      </c>
      <c r="I18" s="30">
        <f>Gastos!J18+Gastos!J19+Gastos!J20</f>
        <v>71.416666666666671</v>
      </c>
      <c r="J18" s="30">
        <f>Gastos!K18+Gastos!K19+Gastos!K20</f>
        <v>71.416666666666671</v>
      </c>
      <c r="K18" s="30">
        <f>Gastos!L18+Gastos!L19+Gastos!L20</f>
        <v>71.416666666666671</v>
      </c>
      <c r="L18" s="30">
        <f>Gastos!M18+Gastos!M19+Gastos!M20</f>
        <v>71.416666666666671</v>
      </c>
      <c r="M18" s="30">
        <f>Gastos!N18+Gastos!N19+Gastos!N20</f>
        <v>71.416666666666671</v>
      </c>
      <c r="N18" s="22">
        <f t="shared" si="25"/>
        <v>856.99999999999989</v>
      </c>
      <c r="P18" s="29" t="s">
        <v>42</v>
      </c>
      <c r="Q18" s="30">
        <f>Gastos!Q18+Gastos!Q19+Gastos!Q20</f>
        <v>71.666666666666671</v>
      </c>
      <c r="R18" s="30">
        <f>Gastos!R18+Gastos!R19+Gastos!R20</f>
        <v>71.666666666666671</v>
      </c>
      <c r="S18" s="30">
        <f>Gastos!S18+Gastos!S19+Gastos!S20</f>
        <v>71.666666666666671</v>
      </c>
      <c r="T18" s="30">
        <f>Gastos!T18+Gastos!T19+Gastos!T20</f>
        <v>71.666666666666671</v>
      </c>
      <c r="U18" s="30">
        <f>Gastos!U18+Gastos!U19+Gastos!U20</f>
        <v>0</v>
      </c>
      <c r="V18" s="30">
        <f>Gastos!V18+Gastos!V19+Gastos!V20</f>
        <v>0</v>
      </c>
      <c r="W18" s="30">
        <f>Gastos!W18+Gastos!W19+Gastos!W20</f>
        <v>0</v>
      </c>
      <c r="X18" s="30">
        <f>Gastos!X18+Gastos!X19+Gastos!X20</f>
        <v>0</v>
      </c>
      <c r="Y18" s="30">
        <f>Gastos!Y18+Gastos!Y19+Gastos!Y20</f>
        <v>0</v>
      </c>
      <c r="Z18" s="30">
        <f>Gastos!Z18+Gastos!Z19+Gastos!Z20</f>
        <v>0</v>
      </c>
      <c r="AA18" s="30">
        <f>Gastos!AA18+Gastos!AA19+Gastos!AA20</f>
        <v>0</v>
      </c>
      <c r="AB18" s="30">
        <f>Gastos!AB18+Gastos!AB19+Gastos!AB20</f>
        <v>0</v>
      </c>
      <c r="AC18" s="21">
        <f t="shared" si="26"/>
        <v>286.66666666666669</v>
      </c>
      <c r="AE18" s="29" t="s">
        <v>42</v>
      </c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22">
        <f t="shared" si="27"/>
        <v>0</v>
      </c>
      <c r="AT18" t="s">
        <v>48</v>
      </c>
    </row>
    <row r="19" spans="1:46" outlineLevel="1" x14ac:dyDescent="0.3">
      <c r="A19" s="89" t="s">
        <v>100</v>
      </c>
      <c r="B19" s="30">
        <f>Gastos!C22</f>
        <v>0</v>
      </c>
      <c r="C19" s="30">
        <f>Gastos!D22</f>
        <v>0</v>
      </c>
      <c r="D19" s="30">
        <f>Gastos!E22</f>
        <v>0</v>
      </c>
      <c r="E19" s="30">
        <f>Gastos!F22</f>
        <v>0</v>
      </c>
      <c r="F19" s="30">
        <f>Gastos!G22</f>
        <v>0</v>
      </c>
      <c r="G19" s="30">
        <f>Gastos!H22</f>
        <v>0</v>
      </c>
      <c r="H19" s="30">
        <f>Gastos!I22</f>
        <v>1159</v>
      </c>
      <c r="I19" s="30">
        <f>Gastos!J22</f>
        <v>0</v>
      </c>
      <c r="J19" s="30">
        <f>Gastos!K22</f>
        <v>0</v>
      </c>
      <c r="K19" s="30">
        <f>Gastos!L22</f>
        <v>0</v>
      </c>
      <c r="L19" s="30">
        <f>Gastos!M22</f>
        <v>0</v>
      </c>
      <c r="M19" s="30">
        <f>Gastos!N22</f>
        <v>172</v>
      </c>
      <c r="N19" s="22">
        <f t="shared" si="25"/>
        <v>1331</v>
      </c>
      <c r="P19" s="89" t="s">
        <v>100</v>
      </c>
      <c r="Q19" s="30">
        <f>Gastos!Q22</f>
        <v>0</v>
      </c>
      <c r="R19" s="30">
        <f>Gastos!R22</f>
        <v>0</v>
      </c>
      <c r="S19" s="30">
        <f>Gastos!S22</f>
        <v>0</v>
      </c>
      <c r="T19" s="30">
        <f>Gastos!T22</f>
        <v>0</v>
      </c>
      <c r="U19" s="30">
        <f>Gastos!U22</f>
        <v>0</v>
      </c>
      <c r="V19" s="30">
        <f>Gastos!V22</f>
        <v>0</v>
      </c>
      <c r="W19" s="30">
        <f>Gastos!W22</f>
        <v>0</v>
      </c>
      <c r="X19" s="30">
        <f>Gastos!X22</f>
        <v>0</v>
      </c>
      <c r="Y19" s="30">
        <f>Gastos!Y22</f>
        <v>0</v>
      </c>
      <c r="Z19" s="30">
        <f>Gastos!Z22</f>
        <v>0</v>
      </c>
      <c r="AA19" s="30">
        <f>Gastos!AA22</f>
        <v>0</v>
      </c>
      <c r="AB19" s="30">
        <f>Gastos!AB22</f>
        <v>0</v>
      </c>
      <c r="AC19" s="21">
        <f t="shared" si="26"/>
        <v>0</v>
      </c>
      <c r="AE19" s="89" t="s">
        <v>100</v>
      </c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22">
        <f t="shared" si="27"/>
        <v>0</v>
      </c>
      <c r="AT19" t="s">
        <v>48</v>
      </c>
    </row>
    <row r="20" spans="1:46" x14ac:dyDescent="0.3">
      <c r="A20" s="32" t="s">
        <v>40</v>
      </c>
      <c r="B20" s="19">
        <v>0.42717939100351543</v>
      </c>
      <c r="C20" s="19">
        <v>0.42720796837481023</v>
      </c>
      <c r="D20" s="19">
        <v>0.30379999786119982</v>
      </c>
      <c r="E20" s="19">
        <v>0.2702081806301061</v>
      </c>
      <c r="F20" s="19">
        <v>0.49466078589878992</v>
      </c>
      <c r="G20" s="19">
        <v>0.73485426569411472</v>
      </c>
      <c r="H20" s="19">
        <v>0.25768745791473302</v>
      </c>
      <c r="I20" s="19">
        <v>0.66040712578016258</v>
      </c>
      <c r="J20" s="19">
        <v>0.42116022149354582</v>
      </c>
      <c r="K20" s="19">
        <v>0.54174809190916007</v>
      </c>
      <c r="L20" s="19">
        <v>0.51419074204467063</v>
      </c>
      <c r="M20" s="19">
        <v>0.60487225535939226</v>
      </c>
      <c r="N20" s="10"/>
      <c r="P20" s="32" t="s">
        <v>40</v>
      </c>
      <c r="Q20" s="19">
        <f t="shared" ref="Q20:AB20" si="28">Q11/Q3</f>
        <v>0.20134825396825398</v>
      </c>
      <c r="R20" s="19">
        <f t="shared" si="28"/>
        <v>0.18438302469135803</v>
      </c>
      <c r="S20" s="19">
        <f t="shared" si="28"/>
        <v>0.26988850574712642</v>
      </c>
      <c r="T20" s="19">
        <f t="shared" si="28"/>
        <v>0.22712251461988303</v>
      </c>
      <c r="U20" s="19" t="e">
        <f t="shared" si="28"/>
        <v>#DIV/0!</v>
      </c>
      <c r="V20" s="19" t="e">
        <f t="shared" si="28"/>
        <v>#DIV/0!</v>
      </c>
      <c r="W20" s="19" t="e">
        <f t="shared" si="28"/>
        <v>#DIV/0!</v>
      </c>
      <c r="X20" s="19" t="e">
        <f t="shared" si="28"/>
        <v>#DIV/0!</v>
      </c>
      <c r="Y20" s="19" t="e">
        <f t="shared" si="28"/>
        <v>#DIV/0!</v>
      </c>
      <c r="Z20" s="19" t="e">
        <f t="shared" si="28"/>
        <v>#DIV/0!</v>
      </c>
      <c r="AA20" s="19" t="e">
        <f t="shared" si="28"/>
        <v>#DIV/0!</v>
      </c>
      <c r="AB20" s="19" t="e">
        <f t="shared" si="28"/>
        <v>#DIV/0!</v>
      </c>
      <c r="AC20" s="10"/>
      <c r="AE20" s="32" t="s">
        <v>40</v>
      </c>
      <c r="AF20" s="19">
        <f t="shared" ref="AF20:AQ20" ca="1" si="29">AF11/AF3</f>
        <v>0</v>
      </c>
      <c r="AG20" s="19">
        <f t="shared" ca="1" si="29"/>
        <v>0</v>
      </c>
      <c r="AH20" s="19">
        <f t="shared" ca="1" si="29"/>
        <v>0</v>
      </c>
      <c r="AI20" s="19">
        <f t="shared" ca="1" si="29"/>
        <v>0</v>
      </c>
      <c r="AJ20" s="19">
        <f t="shared" ca="1" si="29"/>
        <v>0</v>
      </c>
      <c r="AK20" s="19">
        <f t="shared" ca="1" si="29"/>
        <v>0</v>
      </c>
      <c r="AL20" s="19">
        <f t="shared" ca="1" si="29"/>
        <v>0</v>
      </c>
      <c r="AM20" s="19">
        <f t="shared" ca="1" si="29"/>
        <v>0</v>
      </c>
      <c r="AN20" s="19">
        <f t="shared" ca="1" si="29"/>
        <v>0</v>
      </c>
      <c r="AO20" s="19">
        <f t="shared" ca="1" si="29"/>
        <v>0</v>
      </c>
      <c r="AP20" s="19">
        <f t="shared" ca="1" si="29"/>
        <v>0</v>
      </c>
      <c r="AQ20" s="19">
        <f t="shared" ca="1" si="29"/>
        <v>0</v>
      </c>
      <c r="AR20" s="10"/>
      <c r="AT20" t="s">
        <v>48</v>
      </c>
    </row>
    <row r="21" spans="1:46" ht="7.05" customHeight="1" x14ac:dyDescent="0.3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0"/>
      <c r="P21" s="11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0"/>
      <c r="AE21" s="11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0"/>
      <c r="AT21" t="s">
        <v>48</v>
      </c>
    </row>
    <row r="22" spans="1:46" x14ac:dyDescent="0.3">
      <c r="A22" s="45" t="s">
        <v>27</v>
      </c>
      <c r="B22" s="46">
        <f>B8+B11+B6</f>
        <v>6464.416666666667</v>
      </c>
      <c r="C22" s="46">
        <f t="shared" ref="C22:M22" si="30">C8+C11+C6</f>
        <v>5807.416666666667</v>
      </c>
      <c r="D22" s="46">
        <f t="shared" si="30"/>
        <v>7172.416666666667</v>
      </c>
      <c r="E22" s="46">
        <f t="shared" si="30"/>
        <v>7939.416666666667</v>
      </c>
      <c r="F22" s="46">
        <f t="shared" si="30"/>
        <v>7785.416666666667</v>
      </c>
      <c r="G22" s="46">
        <f t="shared" si="30"/>
        <v>7588.416666666667</v>
      </c>
      <c r="H22" s="46">
        <f t="shared" si="30"/>
        <v>8672.4166666666679</v>
      </c>
      <c r="I22" s="46">
        <f t="shared" si="30"/>
        <v>7402.416666666667</v>
      </c>
      <c r="J22" s="46">
        <f t="shared" si="30"/>
        <v>8003.416666666667</v>
      </c>
      <c r="K22" s="46">
        <f t="shared" si="30"/>
        <v>7959.416666666667</v>
      </c>
      <c r="L22" s="46">
        <f t="shared" si="30"/>
        <v>8103.416666666667</v>
      </c>
      <c r="M22" s="46">
        <f t="shared" si="30"/>
        <v>8520.4166666666679</v>
      </c>
      <c r="N22" s="47">
        <f>SUM(B22:M22)</f>
        <v>91419.000000000015</v>
      </c>
      <c r="P22" s="13" t="s">
        <v>27</v>
      </c>
      <c r="Q22" s="14">
        <f>Q8+Q11+Q6</f>
        <v>7971.876666666667</v>
      </c>
      <c r="R22" s="14">
        <f t="shared" ref="R22:AB22" si="31">R8+R11+R6</f>
        <v>8952.3366666666661</v>
      </c>
      <c r="S22" s="14">
        <f t="shared" si="31"/>
        <v>9541.4466666666667</v>
      </c>
      <c r="T22" s="14">
        <f t="shared" si="31"/>
        <v>9035.1966666666667</v>
      </c>
      <c r="U22" s="14">
        <f t="shared" si="31"/>
        <v>0</v>
      </c>
      <c r="V22" s="14">
        <f t="shared" si="31"/>
        <v>0</v>
      </c>
      <c r="W22" s="14">
        <f t="shared" si="31"/>
        <v>0</v>
      </c>
      <c r="X22" s="14">
        <f t="shared" si="31"/>
        <v>0</v>
      </c>
      <c r="Y22" s="14">
        <f t="shared" si="31"/>
        <v>0</v>
      </c>
      <c r="Z22" s="14">
        <f t="shared" si="31"/>
        <v>0</v>
      </c>
      <c r="AA22" s="14">
        <f t="shared" si="31"/>
        <v>0</v>
      </c>
      <c r="AB22" s="14">
        <f t="shared" si="31"/>
        <v>0</v>
      </c>
      <c r="AC22" s="5">
        <f>SUM(Q22:AB22)</f>
        <v>35500.856666666667</v>
      </c>
      <c r="AE22" s="56" t="s">
        <v>27</v>
      </c>
      <c r="AF22" s="57">
        <f>AF8+AF11+AF6</f>
        <v>0</v>
      </c>
      <c r="AG22" s="57">
        <f t="shared" ref="AG22:AQ22" si="32">AG8+AG11+AG6</f>
        <v>0</v>
      </c>
      <c r="AH22" s="57">
        <f t="shared" si="32"/>
        <v>0</v>
      </c>
      <c r="AI22" s="57">
        <f t="shared" si="32"/>
        <v>0</v>
      </c>
      <c r="AJ22" s="57">
        <f t="shared" si="32"/>
        <v>0</v>
      </c>
      <c r="AK22" s="57">
        <f t="shared" si="32"/>
        <v>0</v>
      </c>
      <c r="AL22" s="57">
        <f t="shared" si="32"/>
        <v>0</v>
      </c>
      <c r="AM22" s="57">
        <f t="shared" si="32"/>
        <v>0</v>
      </c>
      <c r="AN22" s="57">
        <f t="shared" si="32"/>
        <v>0</v>
      </c>
      <c r="AO22" s="57">
        <f t="shared" si="32"/>
        <v>0</v>
      </c>
      <c r="AP22" s="57">
        <f t="shared" si="32"/>
        <v>0</v>
      </c>
      <c r="AQ22" s="57">
        <f t="shared" si="32"/>
        <v>0</v>
      </c>
      <c r="AR22" s="58">
        <f>SUM(AF22:AQ22)</f>
        <v>0</v>
      </c>
      <c r="AT22" t="s">
        <v>48</v>
      </c>
    </row>
    <row r="23" spans="1:46" x14ac:dyDescent="0.3">
      <c r="A23" s="6" t="s">
        <v>26</v>
      </c>
      <c r="B23" s="7">
        <f>B3-B8-B11</f>
        <v>3486.3633333333337</v>
      </c>
      <c r="C23" s="7">
        <f t="shared" ref="C23:M23" si="33">C3-C8-C11</f>
        <v>1429.3433333333335</v>
      </c>
      <c r="D23" s="7">
        <f t="shared" si="33"/>
        <v>4168.6033333333335</v>
      </c>
      <c r="E23" s="7">
        <f t="shared" si="33"/>
        <v>2999.6833333333334</v>
      </c>
      <c r="F23" s="7">
        <f t="shared" si="33"/>
        <v>2734.5033333333331</v>
      </c>
      <c r="G23" s="7">
        <f t="shared" si="33"/>
        <v>3228.2433333333329</v>
      </c>
      <c r="H23" s="7">
        <f t="shared" si="33"/>
        <v>958.3833333333323</v>
      </c>
      <c r="I23" s="7">
        <f t="shared" si="33"/>
        <v>1866.1833333333336</v>
      </c>
      <c r="J23" s="7">
        <f t="shared" si="33"/>
        <v>2239.9033333333327</v>
      </c>
      <c r="K23" s="7">
        <f t="shared" si="33"/>
        <v>1443.6633333333332</v>
      </c>
      <c r="L23" s="7">
        <f t="shared" si="33"/>
        <v>2442.4433333333336</v>
      </c>
      <c r="M23" s="7">
        <f t="shared" si="33"/>
        <v>2311.8233333333328</v>
      </c>
      <c r="N23" s="8">
        <f>SUM(B23:M23)</f>
        <v>29309.14</v>
      </c>
      <c r="P23" s="6" t="s">
        <v>26</v>
      </c>
      <c r="Q23" s="7">
        <f t="shared" ref="Q23:AB23" si="34">Q3-Q8-Q11</f>
        <v>3080.123333333333</v>
      </c>
      <c r="R23" s="7">
        <f t="shared" si="34"/>
        <v>3390.663333333333</v>
      </c>
      <c r="S23" s="7">
        <f t="shared" si="34"/>
        <v>2674.5533333333337</v>
      </c>
      <c r="T23" s="7">
        <f t="shared" si="34"/>
        <v>2860.8033333333333</v>
      </c>
      <c r="U23" s="7">
        <f t="shared" si="34"/>
        <v>0</v>
      </c>
      <c r="V23" s="7">
        <f t="shared" si="34"/>
        <v>0</v>
      </c>
      <c r="W23" s="7">
        <f t="shared" si="34"/>
        <v>0</v>
      </c>
      <c r="X23" s="7">
        <f t="shared" si="34"/>
        <v>0</v>
      </c>
      <c r="Y23" s="7">
        <f t="shared" si="34"/>
        <v>0</v>
      </c>
      <c r="Z23" s="7">
        <f t="shared" si="34"/>
        <v>0</v>
      </c>
      <c r="AA23" s="7">
        <f t="shared" si="34"/>
        <v>0</v>
      </c>
      <c r="AB23" s="7">
        <f t="shared" si="34"/>
        <v>0</v>
      </c>
      <c r="AC23" s="8">
        <f>SUM(Q23:AB23)</f>
        <v>12006.143333333333</v>
      </c>
      <c r="AE23" s="6" t="s">
        <v>26</v>
      </c>
      <c r="AF23" s="7">
        <f t="shared" ref="AF23:AQ23" ca="1" si="35">AF3-AF8-AF11</f>
        <v>11436.247200000002</v>
      </c>
      <c r="AG23" s="7">
        <f t="shared" ca="1" si="35"/>
        <v>8485.0967999999993</v>
      </c>
      <c r="AH23" s="7">
        <f t="shared" ca="1" si="35"/>
        <v>11899.2222</v>
      </c>
      <c r="AI23" s="7">
        <f t="shared" ca="1" si="35"/>
        <v>12242.313</v>
      </c>
      <c r="AJ23" s="7">
        <f t="shared" ca="1" si="35"/>
        <v>11320.508</v>
      </c>
      <c r="AK23" s="7">
        <f t="shared" ca="1" si="35"/>
        <v>11485.2192</v>
      </c>
      <c r="AL23" s="7">
        <f t="shared" ca="1" si="35"/>
        <v>9982.2239999999983</v>
      </c>
      <c r="AM23" s="7">
        <f t="shared" ca="1" si="35"/>
        <v>9960.4079999999994</v>
      </c>
      <c r="AN23" s="7">
        <f t="shared" ca="1" si="35"/>
        <v>11792.4036</v>
      </c>
      <c r="AO23" s="7">
        <f t="shared" ca="1" si="35"/>
        <v>11183.85</v>
      </c>
      <c r="AP23" s="7">
        <f t="shared" ca="1" si="35"/>
        <v>11608.5762</v>
      </c>
      <c r="AQ23" s="7">
        <f t="shared" ca="1" si="35"/>
        <v>11444.7336</v>
      </c>
      <c r="AR23" s="8">
        <f ca="1">SUM(AF23:AQ23)</f>
        <v>132840.80180000002</v>
      </c>
      <c r="AT23" t="s">
        <v>48</v>
      </c>
    </row>
    <row r="24" spans="1:46" x14ac:dyDescent="0.3">
      <c r="A24" s="11"/>
      <c r="B24" s="12">
        <f>B23/B3</f>
        <v>0.37801653442165306</v>
      </c>
      <c r="C24" s="12">
        <f t="shared" ref="C24:M24" si="36">C23/C3</f>
        <v>0.19877500199329881</v>
      </c>
      <c r="D24" s="12">
        <f t="shared" si="36"/>
        <v>0.38886152575585992</v>
      </c>
      <c r="E24" s="12">
        <f t="shared" si="36"/>
        <v>0.30138181404118647</v>
      </c>
      <c r="F24" s="12">
        <f t="shared" si="36"/>
        <v>0.2777860174943857</v>
      </c>
      <c r="G24" s="12">
        <f t="shared" si="36"/>
        <v>0.31480744689081186</v>
      </c>
      <c r="H24" s="12">
        <f t="shared" si="36"/>
        <v>0.10368971884421738</v>
      </c>
      <c r="I24" s="12">
        <f t="shared" si="36"/>
        <v>0.20234893992294295</v>
      </c>
      <c r="J24" s="12">
        <f t="shared" si="36"/>
        <v>0.23363185262756775</v>
      </c>
      <c r="K24" s="12">
        <f t="shared" si="36"/>
        <v>0.16135580919510423</v>
      </c>
      <c r="L24" s="12">
        <f t="shared" si="36"/>
        <v>0.24616788921969604</v>
      </c>
      <c r="M24" s="12">
        <f t="shared" si="36"/>
        <v>0.23027871963747584</v>
      </c>
      <c r="N24" s="10"/>
      <c r="P24" s="11"/>
      <c r="Q24" s="12">
        <f t="shared" ref="Q24:AB24" si="37">Q23/Q3</f>
        <v>0.29334507936507931</v>
      </c>
      <c r="R24" s="12">
        <f t="shared" si="37"/>
        <v>0.31395030864197526</v>
      </c>
      <c r="S24" s="12">
        <f t="shared" si="37"/>
        <v>0.23056494252873566</v>
      </c>
      <c r="T24" s="12">
        <f t="shared" si="37"/>
        <v>0.25094766081871345</v>
      </c>
      <c r="U24" s="12" t="e">
        <f t="shared" si="37"/>
        <v>#DIV/0!</v>
      </c>
      <c r="V24" s="12" t="e">
        <f t="shared" si="37"/>
        <v>#DIV/0!</v>
      </c>
      <c r="W24" s="12" t="e">
        <f t="shared" si="37"/>
        <v>#DIV/0!</v>
      </c>
      <c r="X24" s="12" t="e">
        <f t="shared" si="37"/>
        <v>#DIV/0!</v>
      </c>
      <c r="Y24" s="12" t="e">
        <f t="shared" si="37"/>
        <v>#DIV/0!</v>
      </c>
      <c r="Z24" s="12" t="e">
        <f t="shared" si="37"/>
        <v>#DIV/0!</v>
      </c>
      <c r="AA24" s="12" t="e">
        <f t="shared" si="37"/>
        <v>#DIV/0!</v>
      </c>
      <c r="AB24" s="12" t="e">
        <f t="shared" si="37"/>
        <v>#DIV/0!</v>
      </c>
      <c r="AC24" s="10"/>
      <c r="AE24" s="11"/>
      <c r="AF24" s="12">
        <f t="shared" ref="AF24:AQ24" ca="1" si="38">AF23/AF3</f>
        <v>1</v>
      </c>
      <c r="AG24" s="12">
        <f t="shared" ca="1" si="38"/>
        <v>1</v>
      </c>
      <c r="AH24" s="12">
        <f t="shared" ca="1" si="38"/>
        <v>1</v>
      </c>
      <c r="AI24" s="12">
        <f t="shared" ca="1" si="38"/>
        <v>1</v>
      </c>
      <c r="AJ24" s="12">
        <f t="shared" ca="1" si="38"/>
        <v>1</v>
      </c>
      <c r="AK24" s="12">
        <f t="shared" ca="1" si="38"/>
        <v>1</v>
      </c>
      <c r="AL24" s="12">
        <f t="shared" ca="1" si="38"/>
        <v>1</v>
      </c>
      <c r="AM24" s="12">
        <f t="shared" ca="1" si="38"/>
        <v>1</v>
      </c>
      <c r="AN24" s="12">
        <f t="shared" ca="1" si="38"/>
        <v>1</v>
      </c>
      <c r="AO24" s="12">
        <f t="shared" ca="1" si="38"/>
        <v>1</v>
      </c>
      <c r="AP24" s="12">
        <f t="shared" ca="1" si="38"/>
        <v>1</v>
      </c>
      <c r="AQ24" s="12">
        <f t="shared" ca="1" si="38"/>
        <v>1</v>
      </c>
      <c r="AR24" s="10"/>
    </row>
    <row r="25" spans="1:46" ht="7.5" customHeight="1" x14ac:dyDescent="0.3">
      <c r="A25" s="11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10"/>
      <c r="P25" s="11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10"/>
      <c r="AE25" s="11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10"/>
    </row>
    <row r="26" spans="1:46" x14ac:dyDescent="0.3">
      <c r="A26" s="39" t="s">
        <v>28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1">
        <f>SUM(B26:M26)</f>
        <v>0</v>
      </c>
      <c r="P26" s="23" t="s">
        <v>28</v>
      </c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21">
        <f>SUM(Q26:AB26)</f>
        <v>0</v>
      </c>
      <c r="AE26" s="49" t="s">
        <v>28</v>
      </c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1">
        <f>SUM(AF26:AQ26)</f>
        <v>0</v>
      </c>
    </row>
    <row r="27" spans="1:46" x14ac:dyDescent="0.3">
      <c r="A27" s="39" t="s">
        <v>108</v>
      </c>
      <c r="B27" s="44">
        <f>Gastos!C21</f>
        <v>3500</v>
      </c>
      <c r="C27" s="44">
        <f>Gastos!D21</f>
        <v>0</v>
      </c>
      <c r="D27" s="44">
        <f>Gastos!E21</f>
        <v>0</v>
      </c>
      <c r="E27" s="44">
        <f>Gastos!F21</f>
        <v>3770</v>
      </c>
      <c r="F27" s="44">
        <f>Gastos!G21</f>
        <v>0</v>
      </c>
      <c r="G27" s="44">
        <f>Gastos!H21</f>
        <v>0</v>
      </c>
      <c r="H27" s="44">
        <f>Gastos!I21</f>
        <v>4100</v>
      </c>
      <c r="I27" s="44">
        <f>Gastos!J21</f>
        <v>0</v>
      </c>
      <c r="J27" s="44">
        <f>Gastos!K21</f>
        <v>0</v>
      </c>
      <c r="K27" s="44">
        <f>Gastos!L21</f>
        <v>3600</v>
      </c>
      <c r="L27" s="44">
        <f>Gastos!M21</f>
        <v>0</v>
      </c>
      <c r="M27" s="44">
        <f>Gastos!N21</f>
        <v>0</v>
      </c>
      <c r="N27" s="41">
        <f t="shared" ref="N27" si="39">SUM(B27:M27)</f>
        <v>14970</v>
      </c>
      <c r="P27" s="23" t="s">
        <v>108</v>
      </c>
      <c r="Q27" s="34">
        <f>Gastos!Q21</f>
        <v>3845</v>
      </c>
      <c r="R27" s="34">
        <f>Gastos!R21</f>
        <v>0</v>
      </c>
      <c r="S27" s="34">
        <f>Gastos!S21</f>
        <v>0</v>
      </c>
      <c r="T27" s="34">
        <f>Gastos!T21</f>
        <v>3800</v>
      </c>
      <c r="U27" s="34">
        <f>Gastos!U21</f>
        <v>0</v>
      </c>
      <c r="V27" s="34">
        <f>Gastos!V21</f>
        <v>1360</v>
      </c>
      <c r="W27" s="34">
        <f>Gastos!W21</f>
        <v>0</v>
      </c>
      <c r="X27" s="34">
        <f>Gastos!X21</f>
        <v>0</v>
      </c>
      <c r="Y27" s="34">
        <f>Gastos!Y21</f>
        <v>1360</v>
      </c>
      <c r="Z27" s="34">
        <f>Gastos!Z21</f>
        <v>0</v>
      </c>
      <c r="AA27" s="34">
        <f>Gastos!AA21</f>
        <v>0</v>
      </c>
      <c r="AB27" s="34">
        <f>Gastos!AB21</f>
        <v>1360</v>
      </c>
      <c r="AC27" s="21">
        <f>SUM(Q27:AB27)</f>
        <v>11725</v>
      </c>
      <c r="AE27" s="49" t="s">
        <v>108</v>
      </c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1">
        <f>SUM(AF27:AQ27)</f>
        <v>0</v>
      </c>
    </row>
    <row r="28" spans="1:46" x14ac:dyDescent="0.3">
      <c r="A28" s="35" t="s">
        <v>29</v>
      </c>
      <c r="B28" s="36">
        <f>B23-B26-B27</f>
        <v>-13.636666666666315</v>
      </c>
      <c r="C28" s="36">
        <f t="shared" ref="C28:M28" si="40">C23-C26-C27</f>
        <v>1429.3433333333335</v>
      </c>
      <c r="D28" s="36">
        <f t="shared" si="40"/>
        <v>4168.6033333333335</v>
      </c>
      <c r="E28" s="36">
        <f t="shared" si="40"/>
        <v>-770.31666666666661</v>
      </c>
      <c r="F28" s="36">
        <f t="shared" si="40"/>
        <v>2734.5033333333331</v>
      </c>
      <c r="G28" s="36">
        <f t="shared" si="40"/>
        <v>3228.2433333333329</v>
      </c>
      <c r="H28" s="36">
        <f t="shared" si="40"/>
        <v>-3141.6166666666677</v>
      </c>
      <c r="I28" s="36">
        <f t="shared" si="40"/>
        <v>1866.1833333333336</v>
      </c>
      <c r="J28" s="36">
        <f t="shared" si="40"/>
        <v>2239.9033333333327</v>
      </c>
      <c r="K28" s="36">
        <f t="shared" si="40"/>
        <v>-2156.336666666667</v>
      </c>
      <c r="L28" s="36">
        <f t="shared" si="40"/>
        <v>2442.4433333333336</v>
      </c>
      <c r="M28" s="36">
        <f t="shared" si="40"/>
        <v>2311.8233333333328</v>
      </c>
      <c r="N28" s="8">
        <f>SUM(B28:M28)</f>
        <v>14339.14</v>
      </c>
      <c r="P28" s="35" t="s">
        <v>29</v>
      </c>
      <c r="Q28" s="36">
        <f>Q23-Q26-Q27</f>
        <v>-764.87666666666701</v>
      </c>
      <c r="R28" s="36">
        <f t="shared" ref="R28:AB28" si="41">R23-R26-R27</f>
        <v>3390.663333333333</v>
      </c>
      <c r="S28" s="36">
        <f t="shared" si="41"/>
        <v>2674.5533333333337</v>
      </c>
      <c r="T28" s="36">
        <f t="shared" si="41"/>
        <v>-939.19666666666672</v>
      </c>
      <c r="U28" s="36">
        <f t="shared" si="41"/>
        <v>0</v>
      </c>
      <c r="V28" s="36">
        <f t="shared" si="41"/>
        <v>-1360</v>
      </c>
      <c r="W28" s="36">
        <f t="shared" si="41"/>
        <v>0</v>
      </c>
      <c r="X28" s="36">
        <f t="shared" si="41"/>
        <v>0</v>
      </c>
      <c r="Y28" s="36">
        <f t="shared" si="41"/>
        <v>-1360</v>
      </c>
      <c r="Z28" s="36">
        <f t="shared" si="41"/>
        <v>0</v>
      </c>
      <c r="AA28" s="36">
        <f t="shared" si="41"/>
        <v>0</v>
      </c>
      <c r="AB28" s="36">
        <f t="shared" si="41"/>
        <v>-1360</v>
      </c>
      <c r="AC28" s="36">
        <f>SUM(Q28:AB28)</f>
        <v>281.14333333333343</v>
      </c>
      <c r="AE28" s="35" t="s">
        <v>29</v>
      </c>
      <c r="AF28" s="36">
        <f ca="1">AF23-AF26-AF27</f>
        <v>11436.247200000002</v>
      </c>
      <c r="AG28" s="36">
        <f t="shared" ref="AG28:AQ28" ca="1" si="42">AG23-AG26-AG27</f>
        <v>8485.0967999999993</v>
      </c>
      <c r="AH28" s="36">
        <f t="shared" ca="1" si="42"/>
        <v>11899.2222</v>
      </c>
      <c r="AI28" s="36">
        <f t="shared" ca="1" si="42"/>
        <v>12242.313</v>
      </c>
      <c r="AJ28" s="36">
        <f t="shared" ca="1" si="42"/>
        <v>11320.508</v>
      </c>
      <c r="AK28" s="36">
        <f t="shared" ca="1" si="42"/>
        <v>11485.2192</v>
      </c>
      <c r="AL28" s="36">
        <f t="shared" ca="1" si="42"/>
        <v>9982.2239999999983</v>
      </c>
      <c r="AM28" s="36">
        <f t="shared" ca="1" si="42"/>
        <v>9960.4079999999994</v>
      </c>
      <c r="AN28" s="36">
        <f t="shared" ca="1" si="42"/>
        <v>11792.4036</v>
      </c>
      <c r="AO28" s="36">
        <f t="shared" ca="1" si="42"/>
        <v>11183.85</v>
      </c>
      <c r="AP28" s="36">
        <f t="shared" ca="1" si="42"/>
        <v>11608.5762</v>
      </c>
      <c r="AQ28" s="36">
        <f t="shared" ca="1" si="42"/>
        <v>11444.7336</v>
      </c>
      <c r="AR28" s="36">
        <f ca="1">SUM(AF28:AQ28)</f>
        <v>132840.80180000002</v>
      </c>
    </row>
    <row r="29" spans="1:46" x14ac:dyDescent="0.3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P29" s="9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E29" s="9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</row>
    <row r="30" spans="1:46" x14ac:dyDescent="0.3">
      <c r="A30" s="15" t="s">
        <v>41</v>
      </c>
      <c r="B30" s="16">
        <f t="shared" ref="B30:M30" si="43">B28</f>
        <v>-13.636666666666315</v>
      </c>
      <c r="C30" s="16">
        <f t="shared" si="43"/>
        <v>1429.3433333333335</v>
      </c>
      <c r="D30" s="16">
        <f t="shared" si="43"/>
        <v>4168.6033333333335</v>
      </c>
      <c r="E30" s="16">
        <f t="shared" si="43"/>
        <v>-770.31666666666661</v>
      </c>
      <c r="F30" s="16">
        <f t="shared" si="43"/>
        <v>2734.5033333333331</v>
      </c>
      <c r="G30" s="16">
        <f t="shared" si="43"/>
        <v>3228.2433333333329</v>
      </c>
      <c r="H30" s="16">
        <f t="shared" si="43"/>
        <v>-3141.6166666666677</v>
      </c>
      <c r="I30" s="16">
        <f t="shared" si="43"/>
        <v>1866.1833333333336</v>
      </c>
      <c r="J30" s="16">
        <f t="shared" si="43"/>
        <v>2239.9033333333327</v>
      </c>
      <c r="K30" s="16">
        <f t="shared" si="43"/>
        <v>-2156.336666666667</v>
      </c>
      <c r="L30" s="16">
        <f t="shared" si="43"/>
        <v>2442.4433333333336</v>
      </c>
      <c r="M30" s="16">
        <f t="shared" si="43"/>
        <v>2311.8233333333328</v>
      </c>
      <c r="N30" s="16">
        <f>SUM(B30:M30)</f>
        <v>14339.14</v>
      </c>
      <c r="P30" s="15" t="s">
        <v>41</v>
      </c>
      <c r="Q30" s="16">
        <f t="shared" ref="Q30:AB30" si="44">Q28</f>
        <v>-764.87666666666701</v>
      </c>
      <c r="R30" s="16">
        <f t="shared" si="44"/>
        <v>3390.663333333333</v>
      </c>
      <c r="S30" s="16">
        <f t="shared" si="44"/>
        <v>2674.5533333333337</v>
      </c>
      <c r="T30" s="16">
        <f t="shared" si="44"/>
        <v>-939.19666666666672</v>
      </c>
      <c r="U30" s="16">
        <f t="shared" si="44"/>
        <v>0</v>
      </c>
      <c r="V30" s="16">
        <f t="shared" si="44"/>
        <v>-1360</v>
      </c>
      <c r="W30" s="16">
        <f t="shared" si="44"/>
        <v>0</v>
      </c>
      <c r="X30" s="16">
        <f t="shared" si="44"/>
        <v>0</v>
      </c>
      <c r="Y30" s="16">
        <f t="shared" si="44"/>
        <v>-1360</v>
      </c>
      <c r="Z30" s="16">
        <f t="shared" si="44"/>
        <v>0</v>
      </c>
      <c r="AA30" s="16">
        <f t="shared" si="44"/>
        <v>0</v>
      </c>
      <c r="AB30" s="16">
        <f t="shared" si="44"/>
        <v>-1360</v>
      </c>
      <c r="AC30" s="16">
        <f>SUM(Q30:AB30)</f>
        <v>281.14333333333343</v>
      </c>
      <c r="AE30" s="15" t="s">
        <v>41</v>
      </c>
      <c r="AF30" s="16">
        <f t="shared" ref="AF30:AQ30" ca="1" si="45">AF28</f>
        <v>11436.247200000002</v>
      </c>
      <c r="AG30" s="16">
        <f t="shared" ca="1" si="45"/>
        <v>8485.0967999999993</v>
      </c>
      <c r="AH30" s="16">
        <f t="shared" ca="1" si="45"/>
        <v>11899.2222</v>
      </c>
      <c r="AI30" s="16">
        <f t="shared" ca="1" si="45"/>
        <v>12242.313</v>
      </c>
      <c r="AJ30" s="16">
        <f t="shared" ca="1" si="45"/>
        <v>11320.508</v>
      </c>
      <c r="AK30" s="16">
        <f t="shared" ca="1" si="45"/>
        <v>11485.2192</v>
      </c>
      <c r="AL30" s="16">
        <f t="shared" ca="1" si="45"/>
        <v>9982.2239999999983</v>
      </c>
      <c r="AM30" s="16">
        <f t="shared" ca="1" si="45"/>
        <v>9960.4079999999994</v>
      </c>
      <c r="AN30" s="16">
        <f t="shared" ca="1" si="45"/>
        <v>11792.4036</v>
      </c>
      <c r="AO30" s="16">
        <f t="shared" ca="1" si="45"/>
        <v>11183.85</v>
      </c>
      <c r="AP30" s="16">
        <f t="shared" ca="1" si="45"/>
        <v>11608.5762</v>
      </c>
      <c r="AQ30" s="16">
        <f t="shared" ca="1" si="45"/>
        <v>11444.7336</v>
      </c>
      <c r="AR30" s="16">
        <f ca="1">SUM(AF30:AQ30)</f>
        <v>132840.80180000002</v>
      </c>
    </row>
    <row r="31" spans="1:46" x14ac:dyDescent="0.3">
      <c r="A31" s="11"/>
      <c r="B31" s="17">
        <f t="shared" ref="B31:N31" si="46">B30/B3</f>
        <v>-1.478585271107661E-3</v>
      </c>
      <c r="C31" s="17">
        <f t="shared" si="46"/>
        <v>0.19877500199329881</v>
      </c>
      <c r="D31" s="17">
        <f t="shared" si="46"/>
        <v>0.38886152575585992</v>
      </c>
      <c r="E31" s="17">
        <f t="shared" si="46"/>
        <v>-7.7394647563740607E-2</v>
      </c>
      <c r="F31" s="17">
        <f t="shared" si="46"/>
        <v>0.2777860174943857</v>
      </c>
      <c r="G31" s="17">
        <f t="shared" si="46"/>
        <v>0.31480744689081186</v>
      </c>
      <c r="H31" s="17">
        <f t="shared" si="46"/>
        <v>-0.33989880411419354</v>
      </c>
      <c r="I31" s="17">
        <f t="shared" si="46"/>
        <v>0.20234893992294295</v>
      </c>
      <c r="J31" s="17">
        <f t="shared" si="46"/>
        <v>0.23363185262756775</v>
      </c>
      <c r="K31" s="17">
        <f t="shared" si="46"/>
        <v>-0.24101010236486844</v>
      </c>
      <c r="L31" s="17">
        <f t="shared" si="46"/>
        <v>0.24616788921969604</v>
      </c>
      <c r="M31" s="17">
        <f t="shared" si="46"/>
        <v>0.23027871963747584</v>
      </c>
      <c r="N31" s="17">
        <f t="shared" si="46"/>
        <v>0.12562089265567802</v>
      </c>
      <c r="P31" s="11"/>
      <c r="Q31" s="17">
        <f t="shared" ref="Q31:AC31" si="47">Q30/Q3</f>
        <v>-7.2845396825396855E-2</v>
      </c>
      <c r="R31" s="17">
        <f t="shared" si="47"/>
        <v>0.31395030864197526</v>
      </c>
      <c r="S31" s="17">
        <f t="shared" si="47"/>
        <v>0.23056494252873566</v>
      </c>
      <c r="T31" s="17">
        <f t="shared" si="47"/>
        <v>-8.2385672514619882E-2</v>
      </c>
      <c r="U31" s="17" t="e">
        <f t="shared" si="47"/>
        <v>#DIV/0!</v>
      </c>
      <c r="V31" s="17" t="e">
        <f t="shared" si="47"/>
        <v>#DIV/0!</v>
      </c>
      <c r="W31" s="17" t="e">
        <f t="shared" si="47"/>
        <v>#DIV/0!</v>
      </c>
      <c r="X31" s="17" t="e">
        <f t="shared" si="47"/>
        <v>#DIV/0!</v>
      </c>
      <c r="Y31" s="17" t="e">
        <f t="shared" si="47"/>
        <v>#DIV/0!</v>
      </c>
      <c r="Z31" s="17" t="e">
        <f t="shared" si="47"/>
        <v>#DIV/0!</v>
      </c>
      <c r="AA31" s="17" t="e">
        <f t="shared" si="47"/>
        <v>#DIV/0!</v>
      </c>
      <c r="AB31" s="17" t="e">
        <f t="shared" si="47"/>
        <v>#DIV/0!</v>
      </c>
      <c r="AC31" s="17">
        <f t="shared" si="47"/>
        <v>6.3463506395786328E-3</v>
      </c>
      <c r="AE31" s="11"/>
      <c r="AF31" s="17">
        <f t="shared" ref="AF31:AR31" ca="1" si="48">AF30/AF3</f>
        <v>1</v>
      </c>
      <c r="AG31" s="17">
        <f t="shared" ca="1" si="48"/>
        <v>1</v>
      </c>
      <c r="AH31" s="17">
        <f t="shared" ca="1" si="48"/>
        <v>1</v>
      </c>
      <c r="AI31" s="17">
        <f t="shared" ca="1" si="48"/>
        <v>1</v>
      </c>
      <c r="AJ31" s="17">
        <f t="shared" ca="1" si="48"/>
        <v>1</v>
      </c>
      <c r="AK31" s="17">
        <f t="shared" ca="1" si="48"/>
        <v>1</v>
      </c>
      <c r="AL31" s="17">
        <f t="shared" ca="1" si="48"/>
        <v>1</v>
      </c>
      <c r="AM31" s="17">
        <f t="shared" ca="1" si="48"/>
        <v>1</v>
      </c>
      <c r="AN31" s="17">
        <f t="shared" ca="1" si="48"/>
        <v>1</v>
      </c>
      <c r="AO31" s="17">
        <f t="shared" ca="1" si="48"/>
        <v>1</v>
      </c>
      <c r="AP31" s="17">
        <f t="shared" ca="1" si="48"/>
        <v>1</v>
      </c>
      <c r="AQ31" s="17">
        <f t="shared" ca="1" si="48"/>
        <v>1</v>
      </c>
      <c r="AR31" s="17">
        <f t="shared" ca="1" si="48"/>
        <v>1</v>
      </c>
    </row>
  </sheetData>
  <mergeCells count="2">
    <mergeCell ref="AT1:AU1"/>
    <mergeCell ref="AT6:AU6"/>
  </mergeCells>
  <conditionalFormatting sqref="Q24:AB24">
    <cfRule type="cellIs" dxfId="5" priority="11" operator="lessThan">
      <formula>0.2</formula>
    </cfRule>
  </conditionalFormatting>
  <conditionalFormatting sqref="Q31:AC31">
    <cfRule type="cellIs" dxfId="4" priority="10" operator="lessThan">
      <formula>0.2</formula>
    </cfRule>
  </conditionalFormatting>
  <conditionalFormatting sqref="AF24:AQ24">
    <cfRule type="cellIs" dxfId="3" priority="6" operator="lessThan">
      <formula>0.2</formula>
    </cfRule>
  </conditionalFormatting>
  <conditionalFormatting sqref="AF31:AR31">
    <cfRule type="cellIs" dxfId="2" priority="5" operator="lessThan">
      <formula>0.2</formula>
    </cfRule>
  </conditionalFormatting>
  <conditionalFormatting sqref="B24:M24">
    <cfRule type="cellIs" dxfId="1" priority="2" operator="lessThan">
      <formula>0.2</formula>
    </cfRule>
  </conditionalFormatting>
  <conditionalFormatting sqref="B31:N31">
    <cfRule type="cellIs" dxfId="0" priority="1" operator="lessThan">
      <formula>0.2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8FD94-0CAD-492F-BC0C-EA3F0AF3B664}">
  <sheetPr codeName="Hoja3">
    <tabColor theme="7" tint="0.79998168889431442"/>
  </sheetPr>
  <dimension ref="A1:CE5"/>
  <sheetViews>
    <sheetView workbookViewId="0">
      <selection activeCell="K7" sqref="K7:M7"/>
    </sheetView>
  </sheetViews>
  <sheetFormatPr baseColWidth="10" defaultRowHeight="14.4" outlineLevelCol="1" x14ac:dyDescent="0.3"/>
  <cols>
    <col min="2" max="35" width="10.88671875" customWidth="1" outlineLevel="1"/>
    <col min="36" max="59" width="10.88671875" customWidth="1"/>
  </cols>
  <sheetData>
    <row r="1" spans="1:83" x14ac:dyDescent="0.3">
      <c r="A1" s="70"/>
      <c r="B1" s="70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1" t="s">
        <v>48</v>
      </c>
      <c r="BO1" s="71"/>
    </row>
    <row r="2" spans="1:83" x14ac:dyDescent="0.3">
      <c r="A2" s="70"/>
      <c r="B2" s="70" t="s">
        <v>49</v>
      </c>
      <c r="C2" s="70"/>
      <c r="D2" s="70" t="s">
        <v>50</v>
      </c>
      <c r="E2" s="70"/>
      <c r="F2" s="70" t="s">
        <v>51</v>
      </c>
      <c r="G2" s="70"/>
      <c r="H2" s="70" t="s">
        <v>52</v>
      </c>
      <c r="I2" s="70"/>
      <c r="J2" s="70" t="s">
        <v>53</v>
      </c>
      <c r="K2" s="70"/>
      <c r="L2" s="70" t="s">
        <v>54</v>
      </c>
      <c r="M2" s="70"/>
      <c r="N2" s="70" t="s">
        <v>55</v>
      </c>
      <c r="O2" s="70"/>
      <c r="P2" s="70" t="s">
        <v>56</v>
      </c>
      <c r="Q2" s="70"/>
      <c r="R2" s="70" t="s">
        <v>57</v>
      </c>
      <c r="S2" s="70"/>
      <c r="T2" s="70" t="s">
        <v>58</v>
      </c>
      <c r="U2" s="70"/>
      <c r="V2" s="70" t="s">
        <v>59</v>
      </c>
      <c r="W2" s="70"/>
      <c r="X2" s="70" t="s">
        <v>60</v>
      </c>
      <c r="Y2" s="70"/>
      <c r="Z2" s="70" t="s">
        <v>61</v>
      </c>
      <c r="AA2" s="70"/>
      <c r="AB2" s="70" t="s">
        <v>62</v>
      </c>
      <c r="AC2" s="70"/>
      <c r="AD2" s="70" t="s">
        <v>63</v>
      </c>
      <c r="AE2" s="70"/>
      <c r="AF2" s="70" t="s">
        <v>64</v>
      </c>
      <c r="AG2" s="70"/>
      <c r="AH2" s="70" t="s">
        <v>65</v>
      </c>
      <c r="AI2" s="70"/>
      <c r="AJ2" s="70" t="s">
        <v>66</v>
      </c>
      <c r="AK2" s="70"/>
      <c r="AL2" s="70" t="s">
        <v>67</v>
      </c>
      <c r="AM2" s="70"/>
      <c r="AN2" s="70" t="s">
        <v>68</v>
      </c>
      <c r="AO2" s="70"/>
      <c r="AP2" s="70" t="s">
        <v>69</v>
      </c>
      <c r="AQ2" s="70"/>
      <c r="AR2" s="70" t="s">
        <v>70</v>
      </c>
      <c r="AS2" s="70"/>
      <c r="AT2" s="70" t="s">
        <v>71</v>
      </c>
      <c r="AU2" s="70"/>
      <c r="AV2" s="70" t="s">
        <v>72</v>
      </c>
      <c r="AW2" s="70"/>
      <c r="AX2" s="70" t="s">
        <v>73</v>
      </c>
      <c r="AY2" s="70"/>
      <c r="AZ2" s="70" t="s">
        <v>74</v>
      </c>
      <c r="BA2" s="70"/>
      <c r="BB2" s="70" t="s">
        <v>75</v>
      </c>
      <c r="BC2" s="70"/>
      <c r="BD2" s="70" t="s">
        <v>76</v>
      </c>
      <c r="BE2" s="70"/>
      <c r="BF2" s="70" t="s">
        <v>77</v>
      </c>
      <c r="BG2" s="70"/>
      <c r="BH2" s="70" t="s">
        <v>78</v>
      </c>
      <c r="BI2" s="70"/>
      <c r="BJ2" s="70" t="s">
        <v>79</v>
      </c>
      <c r="BK2" s="70"/>
      <c r="BL2" s="70" t="s">
        <v>80</v>
      </c>
      <c r="BM2" s="70"/>
      <c r="BN2" s="73">
        <v>43556</v>
      </c>
      <c r="BO2" s="70"/>
      <c r="BP2" s="73">
        <v>43586</v>
      </c>
      <c r="BQ2" s="70"/>
      <c r="BR2" s="73">
        <v>43617</v>
      </c>
      <c r="BS2" s="70"/>
      <c r="BT2" s="73">
        <v>43647</v>
      </c>
      <c r="BU2" s="70"/>
      <c r="BV2" s="73">
        <v>43678</v>
      </c>
      <c r="BW2" s="70"/>
      <c r="BX2" s="73">
        <v>43709</v>
      </c>
      <c r="BY2" s="70"/>
      <c r="BZ2" s="73">
        <v>43739</v>
      </c>
      <c r="CA2" s="70"/>
      <c r="CB2" s="73">
        <v>43770</v>
      </c>
      <c r="CC2" s="70"/>
      <c r="CD2" s="73">
        <v>43800</v>
      </c>
      <c r="CE2" s="70"/>
    </row>
    <row r="3" spans="1:83" x14ac:dyDescent="0.3">
      <c r="A3" s="70"/>
      <c r="B3" s="70" t="s">
        <v>81</v>
      </c>
      <c r="C3" s="70" t="s">
        <v>82</v>
      </c>
      <c r="D3" s="70" t="s">
        <v>81</v>
      </c>
      <c r="E3" s="70" t="s">
        <v>82</v>
      </c>
      <c r="F3" s="70" t="s">
        <v>81</v>
      </c>
      <c r="G3" s="70" t="s">
        <v>82</v>
      </c>
      <c r="H3" s="70" t="s">
        <v>81</v>
      </c>
      <c r="I3" s="70" t="s">
        <v>82</v>
      </c>
      <c r="J3" s="70" t="s">
        <v>81</v>
      </c>
      <c r="K3" s="70" t="s">
        <v>82</v>
      </c>
      <c r="L3" s="70" t="s">
        <v>81</v>
      </c>
      <c r="M3" s="70" t="s">
        <v>82</v>
      </c>
      <c r="N3" s="70" t="s">
        <v>81</v>
      </c>
      <c r="O3" s="70" t="s">
        <v>82</v>
      </c>
      <c r="P3" s="70" t="s">
        <v>81</v>
      </c>
      <c r="Q3" s="70" t="s">
        <v>82</v>
      </c>
      <c r="R3" s="70" t="s">
        <v>81</v>
      </c>
      <c r="S3" s="70" t="s">
        <v>82</v>
      </c>
      <c r="T3" s="70" t="s">
        <v>81</v>
      </c>
      <c r="U3" s="70" t="s">
        <v>82</v>
      </c>
      <c r="V3" s="70" t="s">
        <v>81</v>
      </c>
      <c r="W3" s="70" t="s">
        <v>82</v>
      </c>
      <c r="X3" s="70" t="s">
        <v>81</v>
      </c>
      <c r="Y3" s="70" t="s">
        <v>82</v>
      </c>
      <c r="Z3" s="70" t="s">
        <v>81</v>
      </c>
      <c r="AA3" s="70" t="s">
        <v>82</v>
      </c>
      <c r="AB3" s="70" t="s">
        <v>81</v>
      </c>
      <c r="AC3" s="70" t="s">
        <v>82</v>
      </c>
      <c r="AD3" s="70" t="s">
        <v>81</v>
      </c>
      <c r="AE3" s="70" t="s">
        <v>82</v>
      </c>
      <c r="AF3" s="70" t="s">
        <v>81</v>
      </c>
      <c r="AG3" s="70" t="s">
        <v>82</v>
      </c>
      <c r="AH3" s="70" t="s">
        <v>81</v>
      </c>
      <c r="AI3" s="70" t="s">
        <v>82</v>
      </c>
      <c r="AJ3" s="70" t="s">
        <v>81</v>
      </c>
      <c r="AK3" s="70" t="s">
        <v>82</v>
      </c>
      <c r="AL3" s="70" t="s">
        <v>81</v>
      </c>
      <c r="AM3" s="70" t="s">
        <v>82</v>
      </c>
      <c r="AN3" s="70" t="s">
        <v>81</v>
      </c>
      <c r="AO3" s="70" t="s">
        <v>82</v>
      </c>
      <c r="AP3" s="70" t="s">
        <v>81</v>
      </c>
      <c r="AQ3" s="70" t="s">
        <v>82</v>
      </c>
      <c r="AR3" s="70" t="s">
        <v>81</v>
      </c>
      <c r="AS3" s="70" t="s">
        <v>82</v>
      </c>
      <c r="AT3" s="70" t="s">
        <v>81</v>
      </c>
      <c r="AU3" s="70" t="s">
        <v>82</v>
      </c>
      <c r="AV3" s="70" t="s">
        <v>81</v>
      </c>
      <c r="AW3" s="70" t="s">
        <v>82</v>
      </c>
      <c r="AX3" s="70" t="s">
        <v>81</v>
      </c>
      <c r="AY3" s="70" t="s">
        <v>82</v>
      </c>
      <c r="AZ3" s="70" t="s">
        <v>81</v>
      </c>
      <c r="BA3" s="70" t="s">
        <v>82</v>
      </c>
      <c r="BB3" s="70" t="s">
        <v>81</v>
      </c>
      <c r="BC3" s="70" t="s">
        <v>82</v>
      </c>
      <c r="BD3" s="70" t="s">
        <v>81</v>
      </c>
      <c r="BE3" s="70" t="s">
        <v>82</v>
      </c>
      <c r="BF3" s="70" t="s">
        <v>81</v>
      </c>
      <c r="BG3" s="70" t="s">
        <v>82</v>
      </c>
      <c r="BH3" s="70" t="s">
        <v>81</v>
      </c>
      <c r="BI3" s="70" t="s">
        <v>82</v>
      </c>
      <c r="BJ3" s="70" t="s">
        <v>81</v>
      </c>
      <c r="BK3" s="70" t="s">
        <v>82</v>
      </c>
      <c r="BL3" s="70" t="s">
        <v>81</v>
      </c>
      <c r="BM3" s="70" t="s">
        <v>82</v>
      </c>
      <c r="BN3" s="70" t="s">
        <v>81</v>
      </c>
      <c r="BO3" s="70" t="s">
        <v>82</v>
      </c>
      <c r="BP3" s="70" t="s">
        <v>81</v>
      </c>
      <c r="BQ3" s="70" t="s">
        <v>82</v>
      </c>
      <c r="BR3" s="70" t="s">
        <v>81</v>
      </c>
      <c r="BS3" s="70" t="s">
        <v>82</v>
      </c>
      <c r="BT3" s="70" t="s">
        <v>81</v>
      </c>
      <c r="BU3" s="70" t="s">
        <v>82</v>
      </c>
      <c r="BV3" s="70" t="s">
        <v>81</v>
      </c>
      <c r="BW3" s="70" t="s">
        <v>82</v>
      </c>
      <c r="BX3" s="70" t="s">
        <v>81</v>
      </c>
      <c r="BY3" s="70" t="s">
        <v>82</v>
      </c>
      <c r="BZ3" s="70" t="s">
        <v>81</v>
      </c>
      <c r="CA3" s="70" t="s">
        <v>82</v>
      </c>
      <c r="CB3" s="70" t="s">
        <v>81</v>
      </c>
      <c r="CC3" s="70" t="s">
        <v>82</v>
      </c>
      <c r="CD3" s="70" t="s">
        <v>81</v>
      </c>
      <c r="CE3" s="70" t="s">
        <v>82</v>
      </c>
    </row>
    <row r="4" spans="1:83" x14ac:dyDescent="0.3">
      <c r="A4" s="70" t="s">
        <v>0</v>
      </c>
      <c r="B4" s="72">
        <v>201</v>
      </c>
      <c r="C4" s="72">
        <v>1422.1</v>
      </c>
      <c r="D4" s="72">
        <v>513</v>
      </c>
      <c r="E4" s="72">
        <v>3668.24</v>
      </c>
      <c r="F4" s="72">
        <v>590</v>
      </c>
      <c r="G4" s="72">
        <v>4058.85</v>
      </c>
      <c r="H4" s="72">
        <v>551</v>
      </c>
      <c r="I4" s="72">
        <v>3955.06</v>
      </c>
      <c r="J4" s="72">
        <v>735</v>
      </c>
      <c r="K4" s="72">
        <v>5532.64</v>
      </c>
      <c r="L4" s="72">
        <v>660</v>
      </c>
      <c r="M4" s="72">
        <v>5180.53</v>
      </c>
      <c r="N4" s="72">
        <v>754</v>
      </c>
      <c r="O4" s="72">
        <v>5641.52</v>
      </c>
      <c r="P4" s="72">
        <v>915</v>
      </c>
      <c r="Q4" s="72">
        <v>6614.5</v>
      </c>
      <c r="R4" s="72">
        <v>871</v>
      </c>
      <c r="S4" s="72">
        <v>6211.32</v>
      </c>
      <c r="T4" s="72">
        <v>973</v>
      </c>
      <c r="U4" s="72">
        <v>7026.89</v>
      </c>
      <c r="V4" s="72">
        <v>1043</v>
      </c>
      <c r="W4" s="72">
        <v>7565.66</v>
      </c>
      <c r="X4" s="72">
        <v>984</v>
      </c>
      <c r="Y4" s="72">
        <v>7086.76</v>
      </c>
      <c r="Z4" s="72">
        <v>993</v>
      </c>
      <c r="AA4" s="72">
        <v>7228.73</v>
      </c>
      <c r="AB4" s="72">
        <v>1193</v>
      </c>
      <c r="AC4" s="72">
        <v>8719.94</v>
      </c>
      <c r="AD4" s="72">
        <v>1132</v>
      </c>
      <c r="AE4" s="72">
        <v>8122.34</v>
      </c>
      <c r="AF4" s="72">
        <v>1050</v>
      </c>
      <c r="AG4" s="72">
        <v>7529.16</v>
      </c>
      <c r="AH4" s="72">
        <v>1148</v>
      </c>
      <c r="AI4" s="72">
        <v>8534.7099999999991</v>
      </c>
      <c r="AJ4" s="11">
        <v>1220</v>
      </c>
      <c r="AK4" s="11">
        <v>9222.7800000000007</v>
      </c>
      <c r="AL4" s="11">
        <v>952</v>
      </c>
      <c r="AM4" s="11">
        <v>7190.76</v>
      </c>
      <c r="AN4" s="11">
        <v>1437</v>
      </c>
      <c r="AO4" s="11">
        <v>10720.02</v>
      </c>
      <c r="AP4" s="11">
        <v>1312</v>
      </c>
      <c r="AQ4" s="11">
        <v>9953.1</v>
      </c>
      <c r="AR4" s="11">
        <v>1313</v>
      </c>
      <c r="AS4" s="11">
        <v>9843.92</v>
      </c>
      <c r="AT4" s="11">
        <v>1375</v>
      </c>
      <c r="AU4" s="11">
        <v>10254.66</v>
      </c>
      <c r="AV4" s="11">
        <v>1239</v>
      </c>
      <c r="AW4" s="11">
        <v>9242.7999999999993</v>
      </c>
      <c r="AX4" s="11">
        <v>1218</v>
      </c>
      <c r="AY4" s="11">
        <v>9222.6</v>
      </c>
      <c r="AZ4" s="11">
        <v>1291</v>
      </c>
      <c r="BA4" s="11">
        <v>9587.32</v>
      </c>
      <c r="BB4" s="11">
        <v>1214</v>
      </c>
      <c r="BC4" s="11">
        <v>8947.08</v>
      </c>
      <c r="BD4" s="11">
        <v>1335</v>
      </c>
      <c r="BE4" s="11">
        <v>9921.86</v>
      </c>
      <c r="BF4" s="11">
        <v>1349</v>
      </c>
      <c r="BG4" s="11">
        <v>10039.24</v>
      </c>
      <c r="BH4" s="11">
        <v>1200</v>
      </c>
      <c r="BI4" s="11">
        <v>10500</v>
      </c>
      <c r="BJ4" s="11">
        <v>1400</v>
      </c>
      <c r="BK4" s="11">
        <v>10800</v>
      </c>
      <c r="BL4" s="11">
        <v>950</v>
      </c>
      <c r="BM4" s="11">
        <v>11600</v>
      </c>
      <c r="BN4" s="9"/>
      <c r="BO4" s="86">
        <v>11400</v>
      </c>
    </row>
    <row r="5" spans="1:83" x14ac:dyDescent="0.3">
      <c r="A5" s="70" t="s">
        <v>83</v>
      </c>
      <c r="B5" s="72">
        <v>201</v>
      </c>
      <c r="C5" s="72">
        <v>1422.1</v>
      </c>
      <c r="D5" s="72">
        <v>513</v>
      </c>
      <c r="E5" s="72">
        <v>3668.24</v>
      </c>
      <c r="F5" s="72">
        <v>590</v>
      </c>
      <c r="G5" s="72">
        <v>4058.85</v>
      </c>
      <c r="H5" s="72">
        <v>551</v>
      </c>
      <c r="I5" s="72">
        <v>3955.06</v>
      </c>
      <c r="J5" s="72">
        <v>735</v>
      </c>
      <c r="K5" s="72">
        <v>5532.64</v>
      </c>
      <c r="L5" s="72">
        <v>660</v>
      </c>
      <c r="M5" s="72">
        <v>5180.53</v>
      </c>
      <c r="N5" s="72">
        <v>754</v>
      </c>
      <c r="O5" s="72">
        <v>5641.52</v>
      </c>
      <c r="P5" s="72">
        <v>915</v>
      </c>
      <c r="Q5" s="72">
        <v>6614.5</v>
      </c>
      <c r="R5" s="72">
        <v>871</v>
      </c>
      <c r="S5" s="72">
        <v>6211.32</v>
      </c>
      <c r="T5" s="72">
        <v>975</v>
      </c>
      <c r="U5" s="72">
        <v>7028.49</v>
      </c>
      <c r="V5" s="72">
        <v>1043</v>
      </c>
      <c r="W5" s="72">
        <v>7565.66</v>
      </c>
      <c r="X5" s="72">
        <v>984</v>
      </c>
      <c r="Y5" s="72">
        <v>7086.76</v>
      </c>
      <c r="Z5" s="72">
        <v>993</v>
      </c>
      <c r="AA5" s="72">
        <v>7228.73</v>
      </c>
      <c r="AB5" s="72">
        <v>1193</v>
      </c>
      <c r="AC5" s="72">
        <v>8719.94</v>
      </c>
      <c r="AD5" s="72">
        <v>1132</v>
      </c>
      <c r="AE5" s="72">
        <v>8122.34</v>
      </c>
      <c r="AF5" s="72">
        <v>1050</v>
      </c>
      <c r="AG5" s="72">
        <v>7529.16</v>
      </c>
      <c r="AH5" s="72">
        <v>1148</v>
      </c>
      <c r="AI5" s="72">
        <v>8534.7099999999991</v>
      </c>
      <c r="AJ5" s="11">
        <v>1220</v>
      </c>
      <c r="AK5" s="11">
        <v>9222.7800000000007</v>
      </c>
      <c r="AL5" s="11">
        <v>952</v>
      </c>
      <c r="AM5" s="11">
        <v>7190.76</v>
      </c>
      <c r="AN5" s="11">
        <v>1437</v>
      </c>
      <c r="AO5" s="11">
        <v>10720.02</v>
      </c>
      <c r="AP5" s="11">
        <v>1312</v>
      </c>
      <c r="AQ5" s="11">
        <v>9953.1</v>
      </c>
      <c r="AR5" s="11">
        <v>1313</v>
      </c>
      <c r="AS5" s="11">
        <v>9843.92</v>
      </c>
      <c r="AT5" s="11">
        <v>1375</v>
      </c>
      <c r="AU5" s="11">
        <v>10254.66</v>
      </c>
      <c r="AV5" s="11">
        <v>1239</v>
      </c>
      <c r="AW5" s="11">
        <v>9242.7999999999993</v>
      </c>
      <c r="AX5" s="11">
        <v>1218</v>
      </c>
      <c r="AY5" s="11">
        <v>9222.6</v>
      </c>
      <c r="AZ5" s="11">
        <v>1291</v>
      </c>
      <c r="BA5" s="11">
        <v>9587.32</v>
      </c>
      <c r="BB5" s="11">
        <v>1214</v>
      </c>
      <c r="BC5" s="11">
        <v>8947.08</v>
      </c>
      <c r="BD5" s="11">
        <v>1335</v>
      </c>
      <c r="BE5" s="11">
        <v>9921.86</v>
      </c>
      <c r="BF5" s="11">
        <v>1349</v>
      </c>
      <c r="BG5" s="11">
        <v>10039.24</v>
      </c>
      <c r="BH5" s="11">
        <v>1117</v>
      </c>
      <c r="BI5" s="11">
        <v>9658.09</v>
      </c>
      <c r="BJ5" s="11">
        <v>1339</v>
      </c>
      <c r="BK5" s="11">
        <v>9997.14</v>
      </c>
      <c r="BL5" s="11">
        <v>873</v>
      </c>
      <c r="BM5" s="11">
        <v>10800</v>
      </c>
      <c r="BN5" s="9"/>
      <c r="BO5" s="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6BA3-3649-46F5-9BC3-0514D0FB69F8}">
  <sheetPr>
    <tabColor theme="0" tint="-0.249977111117893"/>
  </sheetPr>
  <dimension ref="A1:O1048576"/>
  <sheetViews>
    <sheetView zoomScale="85" zoomScaleNormal="85" workbookViewId="0">
      <selection activeCell="P1" sqref="P1"/>
    </sheetView>
  </sheetViews>
  <sheetFormatPr baseColWidth="10" defaultColWidth="8.77734375" defaultRowHeight="14.4" outlineLevelCol="1" x14ac:dyDescent="0.3"/>
  <cols>
    <col min="1" max="1" width="11.77734375" style="94" bestFit="1" customWidth="1"/>
    <col min="2" max="2" width="11" style="94" bestFit="1" customWidth="1"/>
    <col min="3" max="3" width="41.109375" style="94" customWidth="1"/>
    <col min="4" max="4" width="15.88671875" style="94" hidden="1" customWidth="1" outlineLevel="1"/>
    <col min="5" max="5" width="25.44140625" style="94" hidden="1" customWidth="1" outlineLevel="1"/>
    <col min="6" max="6" width="21.77734375" style="94" hidden="1" customWidth="1" outlineLevel="1"/>
    <col min="7" max="7" width="19" style="94" bestFit="1" customWidth="1" collapsed="1"/>
    <col min="8" max="8" width="19.88671875" style="94" hidden="1" customWidth="1" outlineLevel="1"/>
    <col min="9" max="9" width="17.77734375" style="94" hidden="1" customWidth="1" outlineLevel="1"/>
    <col min="10" max="10" width="9.33203125" style="94" bestFit="1" customWidth="1" collapsed="1"/>
    <col min="11" max="11" width="14.109375" style="94" customWidth="1"/>
    <col min="12" max="12" width="12.109375" style="94" bestFit="1" customWidth="1"/>
    <col min="13" max="14" width="14.88671875" style="94" hidden="1" customWidth="1" outlineLevel="1"/>
    <col min="15" max="15" width="8.77734375" style="94" collapsed="1"/>
    <col min="16" max="18" width="8.77734375" style="94"/>
    <col min="19" max="19" width="41.21875" style="94" bestFit="1" customWidth="1"/>
    <col min="20" max="20" width="17.21875" style="94" bestFit="1" customWidth="1"/>
    <col min="21" max="21" width="8.77734375" style="94"/>
    <col min="22" max="22" width="38.88671875" style="94" bestFit="1" customWidth="1"/>
    <col min="23" max="16384" width="8.77734375" style="94"/>
  </cols>
  <sheetData>
    <row r="1" spans="1:15" x14ac:dyDescent="0.3">
      <c r="A1" s="97" t="s">
        <v>196</v>
      </c>
      <c r="B1" s="97" t="s">
        <v>195</v>
      </c>
      <c r="C1" s="97" t="s">
        <v>194</v>
      </c>
      <c r="D1" s="97" t="s">
        <v>193</v>
      </c>
      <c r="E1" s="97" t="s">
        <v>192</v>
      </c>
      <c r="F1" s="97" t="s">
        <v>191</v>
      </c>
      <c r="G1" s="97" t="s">
        <v>190</v>
      </c>
      <c r="H1" s="97" t="s">
        <v>189</v>
      </c>
      <c r="I1" s="97" t="s">
        <v>188</v>
      </c>
      <c r="J1" s="97" t="s">
        <v>187</v>
      </c>
      <c r="K1" s="97" t="s">
        <v>186</v>
      </c>
      <c r="L1" s="97" t="s">
        <v>185</v>
      </c>
      <c r="M1" s="97" t="s">
        <v>184</v>
      </c>
      <c r="N1" s="97" t="s">
        <v>183</v>
      </c>
      <c r="O1" s="97" t="s">
        <v>31</v>
      </c>
    </row>
    <row r="2" spans="1:15" x14ac:dyDescent="0.3">
      <c r="A2" s="94" t="s">
        <v>144</v>
      </c>
      <c r="B2" s="95">
        <v>43131</v>
      </c>
      <c r="C2" s="94" t="s">
        <v>153</v>
      </c>
      <c r="G2" s="94" t="s">
        <v>127</v>
      </c>
      <c r="H2" s="94" t="s">
        <v>115</v>
      </c>
      <c r="I2" s="94" t="s">
        <v>114</v>
      </c>
      <c r="J2" s="94">
        <v>290</v>
      </c>
      <c r="K2" s="94">
        <v>20.3</v>
      </c>
      <c r="L2" s="94">
        <f>J2+K2</f>
        <v>310.3</v>
      </c>
      <c r="M2" s="94">
        <v>310.3</v>
      </c>
      <c r="N2" s="94">
        <f t="shared" ref="N2:N65" si="0">L2-M2</f>
        <v>0</v>
      </c>
      <c r="O2" s="96" t="str">
        <f t="shared" ref="O2:O65" si="1">TEXT(B2,"mmmmmmmmmmmmmm")</f>
        <v>enero</v>
      </c>
    </row>
    <row r="3" spans="1:15" x14ac:dyDescent="0.3">
      <c r="A3" s="94" t="s">
        <v>142</v>
      </c>
      <c r="B3" s="95">
        <v>43131</v>
      </c>
      <c r="C3" s="94" t="s">
        <v>152</v>
      </c>
      <c r="G3" s="94" t="s">
        <v>134</v>
      </c>
      <c r="H3" s="94" t="s">
        <v>115</v>
      </c>
      <c r="I3" s="94" t="s">
        <v>114</v>
      </c>
      <c r="J3" s="94">
        <v>1170</v>
      </c>
      <c r="K3" s="94">
        <v>81.900000000000006</v>
      </c>
      <c r="L3" s="94">
        <f t="shared" ref="L3:L66" si="2">J3+K3</f>
        <v>1251.9000000000001</v>
      </c>
      <c r="M3" s="94">
        <v>1201.9000000000001</v>
      </c>
      <c r="N3" s="94">
        <f t="shared" si="0"/>
        <v>50</v>
      </c>
      <c r="O3" s="96" t="str">
        <f t="shared" si="1"/>
        <v>enero</v>
      </c>
    </row>
    <row r="4" spans="1:15" x14ac:dyDescent="0.3">
      <c r="A4" s="94" t="s">
        <v>140</v>
      </c>
      <c r="B4" s="95">
        <v>43131</v>
      </c>
      <c r="C4" s="94" t="s">
        <v>151</v>
      </c>
      <c r="G4" s="94" t="s">
        <v>116</v>
      </c>
      <c r="H4" s="94" t="s">
        <v>115</v>
      </c>
      <c r="I4" s="94" t="s">
        <v>114</v>
      </c>
      <c r="J4" s="94">
        <v>60</v>
      </c>
      <c r="K4" s="94">
        <v>4.2</v>
      </c>
      <c r="L4" s="94">
        <f t="shared" si="2"/>
        <v>64.2</v>
      </c>
      <c r="M4" s="94">
        <v>0</v>
      </c>
      <c r="N4" s="94">
        <f t="shared" si="0"/>
        <v>64.2</v>
      </c>
      <c r="O4" s="96" t="str">
        <f t="shared" si="1"/>
        <v>enero</v>
      </c>
    </row>
    <row r="5" spans="1:15" x14ac:dyDescent="0.3">
      <c r="A5" s="94" t="s">
        <v>138</v>
      </c>
      <c r="B5" s="95">
        <v>43131</v>
      </c>
      <c r="C5" s="94" t="s">
        <v>150</v>
      </c>
      <c r="G5" s="94" t="s">
        <v>116</v>
      </c>
      <c r="H5" s="94" t="s">
        <v>115</v>
      </c>
      <c r="I5" s="94" t="s">
        <v>114</v>
      </c>
      <c r="J5" s="94">
        <v>440</v>
      </c>
      <c r="K5" s="94">
        <v>30.8</v>
      </c>
      <c r="L5" s="94">
        <f t="shared" si="2"/>
        <v>470.8</v>
      </c>
      <c r="M5" s="94">
        <v>0</v>
      </c>
      <c r="N5" s="94">
        <f t="shared" si="0"/>
        <v>470.8</v>
      </c>
      <c r="O5" s="96" t="str">
        <f t="shared" si="1"/>
        <v>enero</v>
      </c>
    </row>
    <row r="6" spans="1:15" x14ac:dyDescent="0.3">
      <c r="A6" s="94" t="s">
        <v>136</v>
      </c>
      <c r="B6" s="95">
        <v>43131</v>
      </c>
      <c r="C6" s="94" t="s">
        <v>149</v>
      </c>
      <c r="G6" s="94" t="s">
        <v>134</v>
      </c>
      <c r="H6" s="94" t="s">
        <v>115</v>
      </c>
      <c r="I6" s="94" t="s">
        <v>114</v>
      </c>
      <c r="J6" s="94">
        <v>560</v>
      </c>
      <c r="K6" s="94">
        <v>39.200000000000003</v>
      </c>
      <c r="L6" s="94">
        <f t="shared" si="2"/>
        <v>599.20000000000005</v>
      </c>
      <c r="M6" s="94">
        <v>360</v>
      </c>
      <c r="N6" s="94">
        <f t="shared" si="0"/>
        <v>239.20000000000005</v>
      </c>
      <c r="O6" s="96" t="str">
        <f t="shared" si="1"/>
        <v>enero</v>
      </c>
    </row>
    <row r="7" spans="1:15" x14ac:dyDescent="0.3">
      <c r="A7" s="94" t="s">
        <v>133</v>
      </c>
      <c r="B7" s="95">
        <v>43131</v>
      </c>
      <c r="C7" s="94" t="s">
        <v>148</v>
      </c>
      <c r="G7" s="94" t="s">
        <v>127</v>
      </c>
      <c r="H7" s="94" t="s">
        <v>115</v>
      </c>
      <c r="I7" s="94" t="s">
        <v>114</v>
      </c>
      <c r="J7" s="94">
        <v>1049</v>
      </c>
      <c r="K7" s="94">
        <v>73.430000000000007</v>
      </c>
      <c r="L7" s="94">
        <f t="shared" si="2"/>
        <v>1122.43</v>
      </c>
      <c r="M7" s="94">
        <v>1122.43</v>
      </c>
      <c r="N7" s="94">
        <f t="shared" si="0"/>
        <v>0</v>
      </c>
      <c r="O7" s="96" t="str">
        <f t="shared" si="1"/>
        <v>enero</v>
      </c>
    </row>
    <row r="8" spans="1:15" x14ac:dyDescent="0.3">
      <c r="A8" s="94" t="s">
        <v>131</v>
      </c>
      <c r="B8" s="95">
        <v>43130</v>
      </c>
      <c r="C8" s="94" t="s">
        <v>147</v>
      </c>
      <c r="G8" s="94" t="s">
        <v>116</v>
      </c>
      <c r="H8" s="94" t="s">
        <v>115</v>
      </c>
      <c r="I8" s="94" t="s">
        <v>114</v>
      </c>
      <c r="J8" s="94">
        <v>135</v>
      </c>
      <c r="K8" s="94">
        <v>9.4499999999999993</v>
      </c>
      <c r="L8" s="94">
        <f t="shared" si="2"/>
        <v>144.44999999999999</v>
      </c>
      <c r="M8" s="94">
        <v>0</v>
      </c>
      <c r="N8" s="94">
        <f t="shared" si="0"/>
        <v>144.44999999999999</v>
      </c>
      <c r="O8" s="96" t="str">
        <f t="shared" si="1"/>
        <v>enero</v>
      </c>
    </row>
    <row r="9" spans="1:15" x14ac:dyDescent="0.3">
      <c r="A9" s="94" t="s">
        <v>129</v>
      </c>
      <c r="B9" s="95">
        <v>43126</v>
      </c>
      <c r="C9" s="94" t="s">
        <v>146</v>
      </c>
      <c r="G9" s="94" t="s">
        <v>127</v>
      </c>
      <c r="H9" s="94" t="s">
        <v>115</v>
      </c>
      <c r="I9" s="94" t="s">
        <v>114</v>
      </c>
      <c r="J9" s="94">
        <v>180</v>
      </c>
      <c r="K9" s="94">
        <v>12.6</v>
      </c>
      <c r="L9" s="94">
        <f t="shared" si="2"/>
        <v>192.6</v>
      </c>
      <c r="M9" s="94">
        <v>192.6</v>
      </c>
      <c r="N9" s="94">
        <f t="shared" si="0"/>
        <v>0</v>
      </c>
      <c r="O9" s="96" t="str">
        <f t="shared" si="1"/>
        <v>enero</v>
      </c>
    </row>
    <row r="10" spans="1:15" x14ac:dyDescent="0.3">
      <c r="A10" s="94" t="s">
        <v>126</v>
      </c>
      <c r="B10" s="95">
        <v>43125</v>
      </c>
      <c r="C10" s="94" t="s">
        <v>145</v>
      </c>
      <c r="G10" s="94" t="s">
        <v>116</v>
      </c>
      <c r="H10" s="94" t="s">
        <v>115</v>
      </c>
      <c r="I10" s="94" t="s">
        <v>114</v>
      </c>
      <c r="J10" s="94">
        <v>30</v>
      </c>
      <c r="K10" s="94">
        <v>2.1</v>
      </c>
      <c r="L10" s="94">
        <f t="shared" si="2"/>
        <v>32.1</v>
      </c>
      <c r="M10" s="94">
        <v>0</v>
      </c>
      <c r="N10" s="94">
        <f t="shared" si="0"/>
        <v>32.1</v>
      </c>
      <c r="O10" s="96" t="str">
        <f t="shared" si="1"/>
        <v>enero</v>
      </c>
    </row>
    <row r="11" spans="1:15" x14ac:dyDescent="0.3">
      <c r="A11" s="94" t="s">
        <v>124</v>
      </c>
      <c r="B11" s="95">
        <v>43125</v>
      </c>
      <c r="C11" s="94" t="s">
        <v>143</v>
      </c>
      <c r="G11" s="94" t="s">
        <v>116</v>
      </c>
      <c r="H11" s="94" t="s">
        <v>115</v>
      </c>
      <c r="I11" s="94" t="s">
        <v>114</v>
      </c>
      <c r="J11" s="94">
        <v>1512</v>
      </c>
      <c r="K11" s="94">
        <v>105.84</v>
      </c>
      <c r="L11" s="94">
        <f t="shared" si="2"/>
        <v>1617.84</v>
      </c>
      <c r="M11" s="94">
        <v>0</v>
      </c>
      <c r="N11" s="94">
        <f t="shared" si="0"/>
        <v>1617.84</v>
      </c>
      <c r="O11" s="96" t="str">
        <f t="shared" si="1"/>
        <v>enero</v>
      </c>
    </row>
    <row r="12" spans="1:15" x14ac:dyDescent="0.3">
      <c r="A12" s="94" t="s">
        <v>122</v>
      </c>
      <c r="B12" s="95">
        <v>43125</v>
      </c>
      <c r="C12" s="94" t="s">
        <v>141</v>
      </c>
      <c r="G12" s="94" t="s">
        <v>116</v>
      </c>
      <c r="H12" s="94" t="s">
        <v>115</v>
      </c>
      <c r="I12" s="94" t="s">
        <v>114</v>
      </c>
      <c r="J12" s="94">
        <v>390</v>
      </c>
      <c r="K12" s="94">
        <v>27.3</v>
      </c>
      <c r="L12" s="94">
        <f t="shared" si="2"/>
        <v>417.3</v>
      </c>
      <c r="M12" s="94">
        <v>0</v>
      </c>
      <c r="N12" s="94">
        <f t="shared" si="0"/>
        <v>417.3</v>
      </c>
      <c r="O12" s="96" t="str">
        <f t="shared" si="1"/>
        <v>enero</v>
      </c>
    </row>
    <row r="13" spans="1:15" x14ac:dyDescent="0.3">
      <c r="A13" s="94" t="s">
        <v>120</v>
      </c>
      <c r="B13" s="95">
        <v>43125</v>
      </c>
      <c r="C13" s="94" t="s">
        <v>139</v>
      </c>
      <c r="G13" s="94" t="s">
        <v>116</v>
      </c>
      <c r="H13" s="94" t="s">
        <v>115</v>
      </c>
      <c r="I13" s="94" t="s">
        <v>114</v>
      </c>
      <c r="J13" s="94">
        <v>90</v>
      </c>
      <c r="K13" s="94">
        <v>6.3</v>
      </c>
      <c r="L13" s="94">
        <f t="shared" si="2"/>
        <v>96.3</v>
      </c>
      <c r="M13" s="94">
        <v>0</v>
      </c>
      <c r="N13" s="94">
        <f t="shared" si="0"/>
        <v>96.3</v>
      </c>
      <c r="O13" s="96" t="str">
        <f t="shared" si="1"/>
        <v>enero</v>
      </c>
    </row>
    <row r="14" spans="1:15" x14ac:dyDescent="0.3">
      <c r="A14" s="94" t="s">
        <v>118</v>
      </c>
      <c r="B14" s="95">
        <v>43124</v>
      </c>
      <c r="C14" s="94" t="s">
        <v>137</v>
      </c>
      <c r="G14" s="94" t="s">
        <v>116</v>
      </c>
      <c r="H14" s="94" t="s">
        <v>115</v>
      </c>
      <c r="I14" s="94" t="s">
        <v>114</v>
      </c>
      <c r="J14" s="94">
        <v>270</v>
      </c>
      <c r="K14" s="94">
        <v>18.899999999999999</v>
      </c>
      <c r="L14" s="94">
        <f t="shared" si="2"/>
        <v>288.89999999999998</v>
      </c>
      <c r="M14" s="94">
        <v>0</v>
      </c>
      <c r="N14" s="94">
        <f t="shared" si="0"/>
        <v>288.89999999999998</v>
      </c>
      <c r="O14" s="96" t="str">
        <f t="shared" si="1"/>
        <v>enero</v>
      </c>
    </row>
    <row r="15" spans="1:15" x14ac:dyDescent="0.3">
      <c r="A15" s="94" t="s">
        <v>144</v>
      </c>
      <c r="B15" s="95">
        <v>43130</v>
      </c>
      <c r="C15" s="94" t="s">
        <v>135</v>
      </c>
      <c r="G15" s="94" t="s">
        <v>127</v>
      </c>
      <c r="H15" s="94" t="s">
        <v>115</v>
      </c>
      <c r="I15" s="94" t="s">
        <v>114</v>
      </c>
      <c r="J15" s="94">
        <v>290</v>
      </c>
      <c r="K15" s="94">
        <v>20.3</v>
      </c>
      <c r="L15" s="94">
        <f t="shared" si="2"/>
        <v>310.3</v>
      </c>
      <c r="M15" s="94">
        <v>310.3</v>
      </c>
      <c r="N15" s="94">
        <f t="shared" si="0"/>
        <v>0</v>
      </c>
      <c r="O15" s="96" t="str">
        <f t="shared" si="1"/>
        <v>enero</v>
      </c>
    </row>
    <row r="16" spans="1:15" x14ac:dyDescent="0.3">
      <c r="A16" s="94" t="s">
        <v>142</v>
      </c>
      <c r="B16" s="95">
        <v>43130</v>
      </c>
      <c r="C16" s="94" t="s">
        <v>132</v>
      </c>
      <c r="G16" s="94" t="s">
        <v>134</v>
      </c>
      <c r="H16" s="94" t="s">
        <v>115</v>
      </c>
      <c r="I16" s="94" t="s">
        <v>114</v>
      </c>
      <c r="J16" s="94">
        <v>1170</v>
      </c>
      <c r="K16" s="94">
        <v>81.900000000000006</v>
      </c>
      <c r="L16" s="94">
        <f t="shared" si="2"/>
        <v>1251.9000000000001</v>
      </c>
      <c r="M16" s="94">
        <v>1201.9000000000001</v>
      </c>
      <c r="N16" s="94">
        <f t="shared" si="0"/>
        <v>50</v>
      </c>
      <c r="O16" s="96" t="str">
        <f t="shared" si="1"/>
        <v>enero</v>
      </c>
    </row>
    <row r="17" spans="1:15" x14ac:dyDescent="0.3">
      <c r="A17" s="94" t="s">
        <v>140</v>
      </c>
      <c r="B17" s="95">
        <v>43130</v>
      </c>
      <c r="C17" s="94" t="s">
        <v>130</v>
      </c>
      <c r="G17" s="94" t="s">
        <v>116</v>
      </c>
      <c r="H17" s="94" t="s">
        <v>115</v>
      </c>
      <c r="I17" s="94" t="s">
        <v>114</v>
      </c>
      <c r="J17" s="94">
        <v>60</v>
      </c>
      <c r="K17" s="94">
        <v>4.2</v>
      </c>
      <c r="L17" s="94">
        <f t="shared" si="2"/>
        <v>64.2</v>
      </c>
      <c r="M17" s="94">
        <v>0</v>
      </c>
      <c r="N17" s="94">
        <f t="shared" si="0"/>
        <v>64.2</v>
      </c>
      <c r="O17" s="96" t="str">
        <f t="shared" si="1"/>
        <v>enero</v>
      </c>
    </row>
    <row r="18" spans="1:15" x14ac:dyDescent="0.3">
      <c r="A18" s="94" t="s">
        <v>138</v>
      </c>
      <c r="B18" s="95">
        <v>43130</v>
      </c>
      <c r="C18" s="94" t="s">
        <v>128</v>
      </c>
      <c r="G18" s="94" t="s">
        <v>116</v>
      </c>
      <c r="H18" s="94" t="s">
        <v>115</v>
      </c>
      <c r="I18" s="94" t="s">
        <v>114</v>
      </c>
      <c r="J18" s="94">
        <v>440</v>
      </c>
      <c r="K18" s="94">
        <v>30.8</v>
      </c>
      <c r="L18" s="94">
        <f t="shared" si="2"/>
        <v>470.8</v>
      </c>
      <c r="M18" s="94">
        <v>0</v>
      </c>
      <c r="N18" s="94">
        <f t="shared" si="0"/>
        <v>470.8</v>
      </c>
      <c r="O18" s="96" t="str">
        <f t="shared" si="1"/>
        <v>enero</v>
      </c>
    </row>
    <row r="19" spans="1:15" x14ac:dyDescent="0.3">
      <c r="A19" s="94" t="s">
        <v>136</v>
      </c>
      <c r="B19" s="95">
        <v>43130</v>
      </c>
      <c r="C19" s="94" t="s">
        <v>125</v>
      </c>
      <c r="G19" s="94" t="s">
        <v>134</v>
      </c>
      <c r="H19" s="94" t="s">
        <v>115</v>
      </c>
      <c r="I19" s="94" t="s">
        <v>114</v>
      </c>
      <c r="J19" s="94">
        <v>560</v>
      </c>
      <c r="K19" s="94">
        <v>39.200000000000003</v>
      </c>
      <c r="L19" s="94">
        <f t="shared" si="2"/>
        <v>599.20000000000005</v>
      </c>
      <c r="M19" s="94">
        <v>360</v>
      </c>
      <c r="N19" s="94">
        <f t="shared" si="0"/>
        <v>239.20000000000005</v>
      </c>
      <c r="O19" s="96" t="str">
        <f t="shared" si="1"/>
        <v>enero</v>
      </c>
    </row>
    <row r="20" spans="1:15" x14ac:dyDescent="0.3">
      <c r="A20" s="94" t="s">
        <v>133</v>
      </c>
      <c r="B20" s="95">
        <v>43130</v>
      </c>
      <c r="C20" s="94" t="s">
        <v>123</v>
      </c>
      <c r="G20" s="94" t="s">
        <v>127</v>
      </c>
      <c r="H20" s="94" t="s">
        <v>115</v>
      </c>
      <c r="I20" s="94" t="s">
        <v>114</v>
      </c>
      <c r="J20" s="94">
        <v>1049</v>
      </c>
      <c r="K20" s="94">
        <v>73.430000000000007</v>
      </c>
      <c r="L20" s="94">
        <f t="shared" si="2"/>
        <v>1122.43</v>
      </c>
      <c r="M20" s="94">
        <v>1122.43</v>
      </c>
      <c r="N20" s="94">
        <f t="shared" si="0"/>
        <v>0</v>
      </c>
      <c r="O20" s="96" t="str">
        <f t="shared" si="1"/>
        <v>enero</v>
      </c>
    </row>
    <row r="21" spans="1:15" x14ac:dyDescent="0.3">
      <c r="A21" s="94" t="s">
        <v>131</v>
      </c>
      <c r="B21" s="95">
        <v>43130</v>
      </c>
      <c r="C21" s="94" t="s">
        <v>121</v>
      </c>
      <c r="G21" s="94" t="s">
        <v>116</v>
      </c>
      <c r="H21" s="94" t="s">
        <v>115</v>
      </c>
      <c r="I21" s="94" t="s">
        <v>114</v>
      </c>
      <c r="J21" s="94">
        <v>135</v>
      </c>
      <c r="K21" s="94">
        <v>9.4499999999999993</v>
      </c>
      <c r="L21" s="94">
        <f t="shared" si="2"/>
        <v>144.44999999999999</v>
      </c>
      <c r="M21" s="94">
        <v>0</v>
      </c>
      <c r="N21" s="94">
        <f t="shared" si="0"/>
        <v>144.44999999999999</v>
      </c>
      <c r="O21" s="96" t="str">
        <f t="shared" si="1"/>
        <v>enero</v>
      </c>
    </row>
    <row r="22" spans="1:15" x14ac:dyDescent="0.3">
      <c r="A22" s="94" t="s">
        <v>129</v>
      </c>
      <c r="B22" s="95">
        <v>43126</v>
      </c>
      <c r="C22" s="94" t="s">
        <v>119</v>
      </c>
      <c r="G22" s="94" t="s">
        <v>127</v>
      </c>
      <c r="H22" s="94" t="s">
        <v>115</v>
      </c>
      <c r="I22" s="94" t="s">
        <v>114</v>
      </c>
      <c r="J22" s="94">
        <v>180</v>
      </c>
      <c r="K22" s="94">
        <v>12.6</v>
      </c>
      <c r="L22" s="94">
        <f t="shared" si="2"/>
        <v>192.6</v>
      </c>
      <c r="M22" s="94">
        <v>192.6</v>
      </c>
      <c r="N22" s="94">
        <f t="shared" si="0"/>
        <v>0</v>
      </c>
      <c r="O22" s="96" t="str">
        <f t="shared" si="1"/>
        <v>enero</v>
      </c>
    </row>
    <row r="23" spans="1:15" x14ac:dyDescent="0.3">
      <c r="A23" s="94" t="s">
        <v>126</v>
      </c>
      <c r="B23" s="95">
        <v>43125</v>
      </c>
      <c r="C23" s="94" t="s">
        <v>117</v>
      </c>
      <c r="G23" s="94" t="s">
        <v>116</v>
      </c>
      <c r="H23" s="94" t="s">
        <v>115</v>
      </c>
      <c r="I23" s="94" t="s">
        <v>114</v>
      </c>
      <c r="J23" s="94">
        <v>30</v>
      </c>
      <c r="K23" s="94">
        <v>2.1</v>
      </c>
      <c r="L23" s="94">
        <f t="shared" si="2"/>
        <v>32.1</v>
      </c>
      <c r="M23" s="94">
        <v>0</v>
      </c>
      <c r="N23" s="94">
        <f t="shared" si="0"/>
        <v>32.1</v>
      </c>
      <c r="O23" s="96" t="str">
        <f t="shared" si="1"/>
        <v>enero</v>
      </c>
    </row>
    <row r="24" spans="1:15" x14ac:dyDescent="0.3">
      <c r="A24" s="94" t="s">
        <v>124</v>
      </c>
      <c r="B24" s="95">
        <v>43125</v>
      </c>
      <c r="C24" s="94" t="s">
        <v>161</v>
      </c>
      <c r="G24" s="94" t="s">
        <v>116</v>
      </c>
      <c r="H24" s="94" t="s">
        <v>115</v>
      </c>
      <c r="I24" s="94" t="s">
        <v>114</v>
      </c>
      <c r="J24" s="94">
        <v>1512</v>
      </c>
      <c r="K24" s="94">
        <v>105.84</v>
      </c>
      <c r="L24" s="94">
        <f t="shared" si="2"/>
        <v>1617.84</v>
      </c>
      <c r="M24" s="94">
        <v>0</v>
      </c>
      <c r="N24" s="94">
        <f t="shared" si="0"/>
        <v>1617.84</v>
      </c>
      <c r="O24" s="96" t="str">
        <f t="shared" si="1"/>
        <v>enero</v>
      </c>
    </row>
    <row r="25" spans="1:15" x14ac:dyDescent="0.3">
      <c r="A25" s="94" t="s">
        <v>122</v>
      </c>
      <c r="B25" s="95">
        <v>43125</v>
      </c>
      <c r="C25" s="94" t="s">
        <v>160</v>
      </c>
      <c r="G25" s="94" t="s">
        <v>116</v>
      </c>
      <c r="H25" s="94" t="s">
        <v>115</v>
      </c>
      <c r="I25" s="94" t="s">
        <v>114</v>
      </c>
      <c r="J25" s="94">
        <v>390</v>
      </c>
      <c r="K25" s="94">
        <v>27.3</v>
      </c>
      <c r="L25" s="94">
        <f t="shared" si="2"/>
        <v>417.3</v>
      </c>
      <c r="M25" s="94">
        <v>0</v>
      </c>
      <c r="N25" s="94">
        <f t="shared" si="0"/>
        <v>417.3</v>
      </c>
      <c r="O25" s="96" t="str">
        <f t="shared" si="1"/>
        <v>enero</v>
      </c>
    </row>
    <row r="26" spans="1:15" x14ac:dyDescent="0.3">
      <c r="A26" s="94" t="s">
        <v>120</v>
      </c>
      <c r="B26" s="95">
        <v>43125</v>
      </c>
      <c r="C26" s="94" t="s">
        <v>159</v>
      </c>
      <c r="G26" s="94" t="s">
        <v>116</v>
      </c>
      <c r="H26" s="94" t="s">
        <v>115</v>
      </c>
      <c r="I26" s="94" t="s">
        <v>114</v>
      </c>
      <c r="J26" s="94">
        <v>90</v>
      </c>
      <c r="K26" s="94">
        <v>6.3</v>
      </c>
      <c r="L26" s="94">
        <f t="shared" si="2"/>
        <v>96.3</v>
      </c>
      <c r="M26" s="94">
        <v>0</v>
      </c>
      <c r="N26" s="94">
        <f t="shared" si="0"/>
        <v>96.3</v>
      </c>
      <c r="O26" s="96" t="str">
        <f t="shared" si="1"/>
        <v>enero</v>
      </c>
    </row>
    <row r="27" spans="1:15" x14ac:dyDescent="0.3">
      <c r="A27" s="94" t="s">
        <v>118</v>
      </c>
      <c r="B27" s="95">
        <v>43124</v>
      </c>
      <c r="C27" s="94" t="s">
        <v>158</v>
      </c>
      <c r="G27" s="94" t="s">
        <v>116</v>
      </c>
      <c r="H27" s="94" t="s">
        <v>115</v>
      </c>
      <c r="I27" s="94" t="s">
        <v>114</v>
      </c>
      <c r="J27" s="94">
        <v>270</v>
      </c>
      <c r="K27" s="94">
        <v>18.899999999999999</v>
      </c>
      <c r="L27" s="94">
        <f t="shared" si="2"/>
        <v>288.89999999999998</v>
      </c>
      <c r="M27" s="94">
        <v>0</v>
      </c>
      <c r="N27" s="94">
        <f t="shared" si="0"/>
        <v>288.89999999999998</v>
      </c>
      <c r="O27" s="96" t="str">
        <f t="shared" si="1"/>
        <v>enero</v>
      </c>
    </row>
    <row r="28" spans="1:15" x14ac:dyDescent="0.3">
      <c r="A28" s="94" t="s">
        <v>144</v>
      </c>
      <c r="B28" s="95">
        <v>43131</v>
      </c>
      <c r="C28" s="94" t="s">
        <v>157</v>
      </c>
      <c r="G28" s="94" t="s">
        <v>127</v>
      </c>
      <c r="H28" s="94" t="s">
        <v>115</v>
      </c>
      <c r="I28" s="94" t="s">
        <v>114</v>
      </c>
      <c r="J28" s="94">
        <v>290</v>
      </c>
      <c r="K28" s="94">
        <v>20.3</v>
      </c>
      <c r="L28" s="94">
        <f t="shared" si="2"/>
        <v>310.3</v>
      </c>
      <c r="M28" s="94">
        <v>310.3</v>
      </c>
      <c r="N28" s="94">
        <f t="shared" si="0"/>
        <v>0</v>
      </c>
      <c r="O28" s="96" t="str">
        <f t="shared" si="1"/>
        <v>enero</v>
      </c>
    </row>
    <row r="29" spans="1:15" x14ac:dyDescent="0.3">
      <c r="A29" s="94" t="s">
        <v>142</v>
      </c>
      <c r="B29" s="95">
        <v>43131</v>
      </c>
      <c r="C29" s="94" t="s">
        <v>156</v>
      </c>
      <c r="G29" s="94" t="s">
        <v>134</v>
      </c>
      <c r="H29" s="94" t="s">
        <v>115</v>
      </c>
      <c r="I29" s="94" t="s">
        <v>114</v>
      </c>
      <c r="J29" s="94">
        <v>1170</v>
      </c>
      <c r="K29" s="94">
        <v>81.900000000000006</v>
      </c>
      <c r="L29" s="94">
        <f t="shared" si="2"/>
        <v>1251.9000000000001</v>
      </c>
      <c r="M29" s="94">
        <v>1201.9000000000001</v>
      </c>
      <c r="N29" s="94">
        <f t="shared" si="0"/>
        <v>50</v>
      </c>
      <c r="O29" s="96" t="str">
        <f t="shared" si="1"/>
        <v>enero</v>
      </c>
    </row>
    <row r="30" spans="1:15" x14ac:dyDescent="0.3">
      <c r="A30" s="94" t="s">
        <v>140</v>
      </c>
      <c r="B30" s="95">
        <v>43131</v>
      </c>
      <c r="C30" s="94" t="s">
        <v>155</v>
      </c>
      <c r="G30" s="94" t="s">
        <v>116</v>
      </c>
      <c r="H30" s="94" t="s">
        <v>115</v>
      </c>
      <c r="I30" s="94" t="s">
        <v>114</v>
      </c>
      <c r="J30" s="94">
        <v>60</v>
      </c>
      <c r="K30" s="94">
        <v>4.2</v>
      </c>
      <c r="L30" s="94">
        <f t="shared" si="2"/>
        <v>64.2</v>
      </c>
      <c r="M30" s="94">
        <v>0</v>
      </c>
      <c r="N30" s="94">
        <f t="shared" si="0"/>
        <v>64.2</v>
      </c>
      <c r="O30" s="96" t="str">
        <f t="shared" si="1"/>
        <v>enero</v>
      </c>
    </row>
    <row r="31" spans="1:15" x14ac:dyDescent="0.3">
      <c r="A31" s="94" t="s">
        <v>138</v>
      </c>
      <c r="B31" s="95">
        <v>43131</v>
      </c>
      <c r="C31" s="94" t="s">
        <v>154</v>
      </c>
      <c r="G31" s="94" t="s">
        <v>116</v>
      </c>
      <c r="H31" s="94" t="s">
        <v>115</v>
      </c>
      <c r="I31" s="94" t="s">
        <v>114</v>
      </c>
      <c r="J31" s="94">
        <v>440</v>
      </c>
      <c r="K31" s="94">
        <v>30.8</v>
      </c>
      <c r="L31" s="94">
        <f t="shared" si="2"/>
        <v>470.8</v>
      </c>
      <c r="M31" s="94">
        <v>0</v>
      </c>
      <c r="N31" s="94">
        <f t="shared" si="0"/>
        <v>470.8</v>
      </c>
      <c r="O31" s="96" t="str">
        <f t="shared" si="1"/>
        <v>enero</v>
      </c>
    </row>
    <row r="32" spans="1:15" x14ac:dyDescent="0.3">
      <c r="A32" s="94" t="s">
        <v>136</v>
      </c>
      <c r="B32" s="95">
        <v>43131</v>
      </c>
      <c r="C32" s="94" t="s">
        <v>164</v>
      </c>
      <c r="G32" s="94" t="s">
        <v>134</v>
      </c>
      <c r="H32" s="94" t="s">
        <v>115</v>
      </c>
      <c r="I32" s="94" t="s">
        <v>114</v>
      </c>
      <c r="J32" s="94">
        <v>560</v>
      </c>
      <c r="K32" s="94">
        <v>39.200000000000003</v>
      </c>
      <c r="L32" s="94">
        <f t="shared" si="2"/>
        <v>599.20000000000005</v>
      </c>
      <c r="M32" s="94">
        <v>360</v>
      </c>
      <c r="N32" s="94">
        <f t="shared" si="0"/>
        <v>239.20000000000005</v>
      </c>
      <c r="O32" s="96" t="str">
        <f t="shared" si="1"/>
        <v>enero</v>
      </c>
    </row>
    <row r="33" spans="1:15" x14ac:dyDescent="0.3">
      <c r="A33" s="94" t="s">
        <v>133</v>
      </c>
      <c r="B33" s="95">
        <v>43131</v>
      </c>
      <c r="C33" s="94" t="s">
        <v>163</v>
      </c>
      <c r="G33" s="94" t="s">
        <v>127</v>
      </c>
      <c r="H33" s="94" t="s">
        <v>115</v>
      </c>
      <c r="I33" s="94" t="s">
        <v>114</v>
      </c>
      <c r="J33" s="94">
        <v>1049</v>
      </c>
      <c r="K33" s="94">
        <v>73.430000000000007</v>
      </c>
      <c r="L33" s="94">
        <f t="shared" si="2"/>
        <v>1122.43</v>
      </c>
      <c r="M33" s="94">
        <v>1122.43</v>
      </c>
      <c r="N33" s="94">
        <f t="shared" si="0"/>
        <v>0</v>
      </c>
      <c r="O33" s="96" t="str">
        <f t="shared" si="1"/>
        <v>enero</v>
      </c>
    </row>
    <row r="34" spans="1:15" x14ac:dyDescent="0.3">
      <c r="A34" s="94" t="s">
        <v>131</v>
      </c>
      <c r="B34" s="95">
        <v>43130</v>
      </c>
      <c r="C34" s="94" t="s">
        <v>162</v>
      </c>
      <c r="G34" s="94" t="s">
        <v>116</v>
      </c>
      <c r="H34" s="94" t="s">
        <v>115</v>
      </c>
      <c r="I34" s="94" t="s">
        <v>114</v>
      </c>
      <c r="J34" s="94">
        <v>135</v>
      </c>
      <c r="K34" s="94">
        <v>9.4499999999999993</v>
      </c>
      <c r="L34" s="94">
        <f t="shared" si="2"/>
        <v>144.44999999999999</v>
      </c>
      <c r="M34" s="94">
        <v>0</v>
      </c>
      <c r="N34" s="94">
        <f t="shared" si="0"/>
        <v>144.44999999999999</v>
      </c>
      <c r="O34" s="96" t="str">
        <f t="shared" si="1"/>
        <v>enero</v>
      </c>
    </row>
    <row r="35" spans="1:15" x14ac:dyDescent="0.3">
      <c r="A35" s="94" t="s">
        <v>129</v>
      </c>
      <c r="B35" s="95">
        <v>43126</v>
      </c>
      <c r="C35" s="94" t="s">
        <v>182</v>
      </c>
      <c r="G35" s="94" t="s">
        <v>127</v>
      </c>
      <c r="H35" s="94" t="s">
        <v>115</v>
      </c>
      <c r="I35" s="94" t="s">
        <v>114</v>
      </c>
      <c r="J35" s="94">
        <v>180</v>
      </c>
      <c r="K35" s="94">
        <v>12.6</v>
      </c>
      <c r="L35" s="94">
        <f t="shared" si="2"/>
        <v>192.6</v>
      </c>
      <c r="M35" s="94">
        <v>192.6</v>
      </c>
      <c r="N35" s="94">
        <f t="shared" si="0"/>
        <v>0</v>
      </c>
      <c r="O35" s="96" t="str">
        <f t="shared" si="1"/>
        <v>enero</v>
      </c>
    </row>
    <row r="36" spans="1:15" x14ac:dyDescent="0.3">
      <c r="A36" s="94" t="s">
        <v>126</v>
      </c>
      <c r="B36" s="95">
        <v>43125</v>
      </c>
      <c r="C36" s="94" t="s">
        <v>181</v>
      </c>
      <c r="G36" s="94" t="s">
        <v>116</v>
      </c>
      <c r="H36" s="94" t="s">
        <v>115</v>
      </c>
      <c r="I36" s="94" t="s">
        <v>114</v>
      </c>
      <c r="J36" s="94">
        <v>30</v>
      </c>
      <c r="K36" s="94">
        <v>2.1</v>
      </c>
      <c r="L36" s="94">
        <f t="shared" si="2"/>
        <v>32.1</v>
      </c>
      <c r="M36" s="94">
        <v>0</v>
      </c>
      <c r="N36" s="94">
        <f t="shared" si="0"/>
        <v>32.1</v>
      </c>
      <c r="O36" s="96" t="str">
        <f t="shared" si="1"/>
        <v>enero</v>
      </c>
    </row>
    <row r="37" spans="1:15" x14ac:dyDescent="0.3">
      <c r="A37" s="94" t="s">
        <v>124</v>
      </c>
      <c r="B37" s="95">
        <v>43125</v>
      </c>
      <c r="C37" s="94" t="s">
        <v>180</v>
      </c>
      <c r="G37" s="94" t="s">
        <v>116</v>
      </c>
      <c r="H37" s="94" t="s">
        <v>115</v>
      </c>
      <c r="I37" s="94" t="s">
        <v>114</v>
      </c>
      <c r="J37" s="94">
        <v>1512</v>
      </c>
      <c r="K37" s="94">
        <v>105.84</v>
      </c>
      <c r="L37" s="94">
        <f t="shared" si="2"/>
        <v>1617.84</v>
      </c>
      <c r="M37" s="94">
        <v>0</v>
      </c>
      <c r="N37" s="94">
        <f t="shared" si="0"/>
        <v>1617.84</v>
      </c>
      <c r="O37" s="96" t="str">
        <f t="shared" si="1"/>
        <v>enero</v>
      </c>
    </row>
    <row r="38" spans="1:15" x14ac:dyDescent="0.3">
      <c r="A38" s="94" t="s">
        <v>122</v>
      </c>
      <c r="B38" s="95">
        <v>43125</v>
      </c>
      <c r="C38" s="94" t="s">
        <v>179</v>
      </c>
      <c r="G38" s="94" t="s">
        <v>116</v>
      </c>
      <c r="H38" s="94" t="s">
        <v>115</v>
      </c>
      <c r="I38" s="94" t="s">
        <v>114</v>
      </c>
      <c r="J38" s="94">
        <v>390</v>
      </c>
      <c r="K38" s="94">
        <v>27.3</v>
      </c>
      <c r="L38" s="94">
        <f t="shared" si="2"/>
        <v>417.3</v>
      </c>
      <c r="M38" s="94">
        <v>0</v>
      </c>
      <c r="N38" s="94">
        <f t="shared" si="0"/>
        <v>417.3</v>
      </c>
      <c r="O38" s="96" t="str">
        <f t="shared" si="1"/>
        <v>enero</v>
      </c>
    </row>
    <row r="39" spans="1:15" x14ac:dyDescent="0.3">
      <c r="A39" s="94" t="s">
        <v>120</v>
      </c>
      <c r="B39" s="95">
        <v>43125</v>
      </c>
      <c r="C39" s="94" t="s">
        <v>178</v>
      </c>
      <c r="G39" s="94" t="s">
        <v>116</v>
      </c>
      <c r="H39" s="94" t="s">
        <v>115</v>
      </c>
      <c r="I39" s="94" t="s">
        <v>114</v>
      </c>
      <c r="J39" s="94">
        <v>90</v>
      </c>
      <c r="K39" s="94">
        <v>6.3</v>
      </c>
      <c r="L39" s="94">
        <f t="shared" si="2"/>
        <v>96.3</v>
      </c>
      <c r="M39" s="94">
        <v>0</v>
      </c>
      <c r="N39" s="94">
        <f t="shared" si="0"/>
        <v>96.3</v>
      </c>
      <c r="O39" s="96" t="str">
        <f t="shared" si="1"/>
        <v>enero</v>
      </c>
    </row>
    <row r="40" spans="1:15" x14ac:dyDescent="0.3">
      <c r="A40" s="94" t="s">
        <v>118</v>
      </c>
      <c r="B40" s="95">
        <v>43124</v>
      </c>
      <c r="C40" s="94" t="s">
        <v>177</v>
      </c>
      <c r="G40" s="94" t="s">
        <v>116</v>
      </c>
      <c r="H40" s="94" t="s">
        <v>115</v>
      </c>
      <c r="I40" s="94" t="s">
        <v>114</v>
      </c>
      <c r="J40" s="94">
        <v>270</v>
      </c>
      <c r="K40" s="94">
        <v>18.899999999999999</v>
      </c>
      <c r="L40" s="94">
        <f t="shared" si="2"/>
        <v>288.89999999999998</v>
      </c>
      <c r="M40" s="94">
        <v>0</v>
      </c>
      <c r="N40" s="94">
        <f t="shared" si="0"/>
        <v>288.89999999999998</v>
      </c>
      <c r="O40" s="96" t="str">
        <f t="shared" si="1"/>
        <v>enero</v>
      </c>
    </row>
    <row r="41" spans="1:15" x14ac:dyDescent="0.3">
      <c r="A41" s="94" t="s">
        <v>144</v>
      </c>
      <c r="B41" s="95">
        <v>43130</v>
      </c>
      <c r="C41" s="94" t="s">
        <v>176</v>
      </c>
      <c r="G41" s="94" t="s">
        <v>127</v>
      </c>
      <c r="H41" s="94" t="s">
        <v>115</v>
      </c>
      <c r="I41" s="94" t="s">
        <v>114</v>
      </c>
      <c r="J41" s="94">
        <v>290</v>
      </c>
      <c r="K41" s="94">
        <v>20.3</v>
      </c>
      <c r="L41" s="94">
        <f t="shared" si="2"/>
        <v>310.3</v>
      </c>
      <c r="M41" s="94">
        <v>310.3</v>
      </c>
      <c r="N41" s="94">
        <f t="shared" si="0"/>
        <v>0</v>
      </c>
      <c r="O41" s="96" t="str">
        <f t="shared" si="1"/>
        <v>enero</v>
      </c>
    </row>
    <row r="42" spans="1:15" x14ac:dyDescent="0.3">
      <c r="A42" s="94" t="s">
        <v>142</v>
      </c>
      <c r="B42" s="95">
        <v>43130</v>
      </c>
      <c r="C42" s="94" t="s">
        <v>175</v>
      </c>
      <c r="G42" s="94" t="s">
        <v>134</v>
      </c>
      <c r="H42" s="94" t="s">
        <v>115</v>
      </c>
      <c r="I42" s="94" t="s">
        <v>114</v>
      </c>
      <c r="J42" s="94">
        <v>1170</v>
      </c>
      <c r="K42" s="94">
        <v>81.900000000000006</v>
      </c>
      <c r="L42" s="94">
        <f t="shared" si="2"/>
        <v>1251.9000000000001</v>
      </c>
      <c r="M42" s="94">
        <v>1201.9000000000001</v>
      </c>
      <c r="N42" s="94">
        <f t="shared" si="0"/>
        <v>50</v>
      </c>
      <c r="O42" s="96" t="str">
        <f t="shared" si="1"/>
        <v>enero</v>
      </c>
    </row>
    <row r="43" spans="1:15" x14ac:dyDescent="0.3">
      <c r="A43" s="94" t="s">
        <v>140</v>
      </c>
      <c r="B43" s="95">
        <v>43130</v>
      </c>
      <c r="C43" s="94" t="s">
        <v>174</v>
      </c>
      <c r="G43" s="94" t="s">
        <v>116</v>
      </c>
      <c r="H43" s="94" t="s">
        <v>115</v>
      </c>
      <c r="I43" s="94" t="s">
        <v>114</v>
      </c>
      <c r="J43" s="94">
        <v>60</v>
      </c>
      <c r="K43" s="94">
        <v>4.2</v>
      </c>
      <c r="L43" s="94">
        <f t="shared" si="2"/>
        <v>64.2</v>
      </c>
      <c r="M43" s="94">
        <v>0</v>
      </c>
      <c r="N43" s="94">
        <f t="shared" si="0"/>
        <v>64.2</v>
      </c>
      <c r="O43" s="96" t="str">
        <f t="shared" si="1"/>
        <v>enero</v>
      </c>
    </row>
    <row r="44" spans="1:15" x14ac:dyDescent="0.3">
      <c r="A44" s="94" t="s">
        <v>138</v>
      </c>
      <c r="B44" s="95">
        <v>43130</v>
      </c>
      <c r="C44" s="94" t="s">
        <v>173</v>
      </c>
      <c r="G44" s="94" t="s">
        <v>116</v>
      </c>
      <c r="H44" s="94" t="s">
        <v>115</v>
      </c>
      <c r="I44" s="94" t="s">
        <v>114</v>
      </c>
      <c r="J44" s="94">
        <v>440</v>
      </c>
      <c r="K44" s="94">
        <v>30.8</v>
      </c>
      <c r="L44" s="94">
        <f t="shared" si="2"/>
        <v>470.8</v>
      </c>
      <c r="M44" s="94">
        <v>0</v>
      </c>
      <c r="N44" s="94">
        <f t="shared" si="0"/>
        <v>470.8</v>
      </c>
      <c r="O44" s="96" t="str">
        <f t="shared" si="1"/>
        <v>enero</v>
      </c>
    </row>
    <row r="45" spans="1:15" x14ac:dyDescent="0.3">
      <c r="A45" s="94" t="s">
        <v>136</v>
      </c>
      <c r="B45" s="95">
        <v>43130</v>
      </c>
      <c r="C45" s="94" t="s">
        <v>172</v>
      </c>
      <c r="G45" s="94" t="s">
        <v>134</v>
      </c>
      <c r="H45" s="94" t="s">
        <v>115</v>
      </c>
      <c r="I45" s="94" t="s">
        <v>114</v>
      </c>
      <c r="J45" s="94">
        <v>560</v>
      </c>
      <c r="K45" s="94">
        <v>39.200000000000003</v>
      </c>
      <c r="L45" s="94">
        <f t="shared" si="2"/>
        <v>599.20000000000005</v>
      </c>
      <c r="M45" s="94">
        <v>360</v>
      </c>
      <c r="N45" s="94">
        <f t="shared" si="0"/>
        <v>239.20000000000005</v>
      </c>
      <c r="O45" s="96" t="str">
        <f t="shared" si="1"/>
        <v>enero</v>
      </c>
    </row>
    <row r="46" spans="1:15" x14ac:dyDescent="0.3">
      <c r="A46" s="94" t="s">
        <v>133</v>
      </c>
      <c r="B46" s="95">
        <v>43130</v>
      </c>
      <c r="C46" s="94" t="s">
        <v>171</v>
      </c>
      <c r="G46" s="94" t="s">
        <v>127</v>
      </c>
      <c r="H46" s="94" t="s">
        <v>115</v>
      </c>
      <c r="I46" s="94" t="s">
        <v>114</v>
      </c>
      <c r="J46" s="94">
        <v>1049</v>
      </c>
      <c r="K46" s="94">
        <v>73.430000000000007</v>
      </c>
      <c r="L46" s="94">
        <f t="shared" si="2"/>
        <v>1122.43</v>
      </c>
      <c r="M46" s="94">
        <v>1122.43</v>
      </c>
      <c r="N46" s="94">
        <f t="shared" si="0"/>
        <v>0</v>
      </c>
      <c r="O46" s="96" t="str">
        <f t="shared" si="1"/>
        <v>enero</v>
      </c>
    </row>
    <row r="47" spans="1:15" x14ac:dyDescent="0.3">
      <c r="A47" s="94" t="s">
        <v>131</v>
      </c>
      <c r="B47" s="95">
        <v>43130</v>
      </c>
      <c r="C47" s="94" t="s">
        <v>170</v>
      </c>
      <c r="G47" s="94" t="s">
        <v>116</v>
      </c>
      <c r="H47" s="94" t="s">
        <v>115</v>
      </c>
      <c r="I47" s="94" t="s">
        <v>114</v>
      </c>
      <c r="J47" s="94">
        <v>135</v>
      </c>
      <c r="K47" s="94">
        <v>9.4499999999999993</v>
      </c>
      <c r="L47" s="94">
        <f t="shared" si="2"/>
        <v>144.44999999999999</v>
      </c>
      <c r="M47" s="94">
        <v>0</v>
      </c>
      <c r="N47" s="94">
        <f t="shared" si="0"/>
        <v>144.44999999999999</v>
      </c>
      <c r="O47" s="96" t="str">
        <f t="shared" si="1"/>
        <v>enero</v>
      </c>
    </row>
    <row r="48" spans="1:15" x14ac:dyDescent="0.3">
      <c r="A48" s="94" t="s">
        <v>129</v>
      </c>
      <c r="B48" s="95">
        <v>43126</v>
      </c>
      <c r="C48" s="94" t="s">
        <v>169</v>
      </c>
      <c r="G48" s="94" t="s">
        <v>127</v>
      </c>
      <c r="H48" s="94" t="s">
        <v>115</v>
      </c>
      <c r="I48" s="94" t="s">
        <v>114</v>
      </c>
      <c r="J48" s="94">
        <v>180</v>
      </c>
      <c r="K48" s="94">
        <v>12.6</v>
      </c>
      <c r="L48" s="94">
        <f t="shared" si="2"/>
        <v>192.6</v>
      </c>
      <c r="M48" s="94">
        <v>192.6</v>
      </c>
      <c r="N48" s="94">
        <f t="shared" si="0"/>
        <v>0</v>
      </c>
      <c r="O48" s="96" t="str">
        <f t="shared" si="1"/>
        <v>enero</v>
      </c>
    </row>
    <row r="49" spans="1:15" x14ac:dyDescent="0.3">
      <c r="A49" s="94" t="s">
        <v>126</v>
      </c>
      <c r="B49" s="95">
        <v>43125</v>
      </c>
      <c r="C49" s="94" t="s">
        <v>168</v>
      </c>
      <c r="G49" s="94" t="s">
        <v>116</v>
      </c>
      <c r="H49" s="94" t="s">
        <v>115</v>
      </c>
      <c r="I49" s="94" t="s">
        <v>114</v>
      </c>
      <c r="J49" s="94">
        <v>30</v>
      </c>
      <c r="K49" s="94">
        <v>2.1</v>
      </c>
      <c r="L49" s="94">
        <f t="shared" si="2"/>
        <v>32.1</v>
      </c>
      <c r="M49" s="94">
        <v>0</v>
      </c>
      <c r="N49" s="94">
        <f t="shared" si="0"/>
        <v>32.1</v>
      </c>
      <c r="O49" s="96" t="str">
        <f t="shared" si="1"/>
        <v>enero</v>
      </c>
    </row>
    <row r="50" spans="1:15" x14ac:dyDescent="0.3">
      <c r="A50" s="94" t="s">
        <v>124</v>
      </c>
      <c r="B50" s="95">
        <v>43125</v>
      </c>
      <c r="C50" s="94" t="s">
        <v>167</v>
      </c>
      <c r="G50" s="94" t="s">
        <v>116</v>
      </c>
      <c r="H50" s="94" t="s">
        <v>115</v>
      </c>
      <c r="I50" s="94" t="s">
        <v>114</v>
      </c>
      <c r="J50" s="94">
        <v>1512</v>
      </c>
      <c r="K50" s="94">
        <v>105.84</v>
      </c>
      <c r="L50" s="94">
        <f t="shared" si="2"/>
        <v>1617.84</v>
      </c>
      <c r="M50" s="94">
        <v>0</v>
      </c>
      <c r="N50" s="94">
        <f t="shared" si="0"/>
        <v>1617.84</v>
      </c>
      <c r="O50" s="96" t="str">
        <f t="shared" si="1"/>
        <v>enero</v>
      </c>
    </row>
    <row r="51" spans="1:15" x14ac:dyDescent="0.3">
      <c r="A51" s="94" t="s">
        <v>122</v>
      </c>
      <c r="B51" s="95">
        <v>43125</v>
      </c>
      <c r="C51" s="94" t="s">
        <v>166</v>
      </c>
      <c r="G51" s="94" t="s">
        <v>116</v>
      </c>
      <c r="H51" s="94" t="s">
        <v>115</v>
      </c>
      <c r="I51" s="94" t="s">
        <v>114</v>
      </c>
      <c r="J51" s="94">
        <v>390</v>
      </c>
      <c r="K51" s="94">
        <v>27.3</v>
      </c>
      <c r="L51" s="94">
        <f t="shared" si="2"/>
        <v>417.3</v>
      </c>
      <c r="M51" s="94">
        <v>0</v>
      </c>
      <c r="N51" s="94">
        <f t="shared" si="0"/>
        <v>417.3</v>
      </c>
      <c r="O51" s="96" t="str">
        <f t="shared" si="1"/>
        <v>enero</v>
      </c>
    </row>
    <row r="52" spans="1:15" x14ac:dyDescent="0.3">
      <c r="A52" s="94" t="s">
        <v>120</v>
      </c>
      <c r="B52" s="95">
        <v>43125</v>
      </c>
      <c r="C52" s="94" t="s">
        <v>165</v>
      </c>
      <c r="G52" s="94" t="s">
        <v>116</v>
      </c>
      <c r="H52" s="94" t="s">
        <v>115</v>
      </c>
      <c r="I52" s="94" t="s">
        <v>114</v>
      </c>
      <c r="J52" s="94">
        <v>90</v>
      </c>
      <c r="K52" s="94">
        <v>6.3</v>
      </c>
      <c r="L52" s="94">
        <f t="shared" si="2"/>
        <v>96.3</v>
      </c>
      <c r="M52" s="94">
        <v>0</v>
      </c>
      <c r="N52" s="94">
        <f t="shared" si="0"/>
        <v>96.3</v>
      </c>
      <c r="O52" s="96" t="str">
        <f t="shared" si="1"/>
        <v>enero</v>
      </c>
    </row>
    <row r="53" spans="1:15" x14ac:dyDescent="0.3">
      <c r="A53" s="94" t="s">
        <v>118</v>
      </c>
      <c r="B53" s="95">
        <v>43155</v>
      </c>
      <c r="C53" s="94" t="s">
        <v>153</v>
      </c>
      <c r="G53" s="94" t="s">
        <v>116</v>
      </c>
      <c r="H53" s="94" t="s">
        <v>115</v>
      </c>
      <c r="I53" s="94" t="s">
        <v>114</v>
      </c>
      <c r="J53" s="94">
        <v>270</v>
      </c>
      <c r="K53" s="94">
        <v>18.899999999999999</v>
      </c>
      <c r="L53" s="94">
        <f t="shared" si="2"/>
        <v>288.89999999999998</v>
      </c>
      <c r="M53" s="94">
        <v>0</v>
      </c>
      <c r="N53" s="94">
        <f t="shared" si="0"/>
        <v>288.89999999999998</v>
      </c>
      <c r="O53" s="96" t="str">
        <f t="shared" si="1"/>
        <v>febrero</v>
      </c>
    </row>
    <row r="54" spans="1:15" x14ac:dyDescent="0.3">
      <c r="A54" s="94" t="s">
        <v>144</v>
      </c>
      <c r="B54" s="95">
        <v>43155</v>
      </c>
      <c r="C54" s="94" t="s">
        <v>152</v>
      </c>
      <c r="G54" s="94" t="s">
        <v>127</v>
      </c>
      <c r="H54" s="94" t="s">
        <v>115</v>
      </c>
      <c r="I54" s="94" t="s">
        <v>114</v>
      </c>
      <c r="J54" s="94">
        <v>290</v>
      </c>
      <c r="K54" s="94">
        <v>20.3</v>
      </c>
      <c r="L54" s="94">
        <f t="shared" si="2"/>
        <v>310.3</v>
      </c>
      <c r="M54" s="94">
        <v>310.3</v>
      </c>
      <c r="N54" s="94">
        <f t="shared" si="0"/>
        <v>0</v>
      </c>
      <c r="O54" s="96" t="str">
        <f t="shared" si="1"/>
        <v>febrero</v>
      </c>
    </row>
    <row r="55" spans="1:15" x14ac:dyDescent="0.3">
      <c r="A55" s="94" t="s">
        <v>142</v>
      </c>
      <c r="B55" s="95">
        <v>43155</v>
      </c>
      <c r="C55" s="94" t="s">
        <v>151</v>
      </c>
      <c r="G55" s="94" t="s">
        <v>134</v>
      </c>
      <c r="H55" s="94" t="s">
        <v>115</v>
      </c>
      <c r="I55" s="94" t="s">
        <v>114</v>
      </c>
      <c r="J55" s="94">
        <v>1170</v>
      </c>
      <c r="K55" s="94">
        <v>81.900000000000006</v>
      </c>
      <c r="L55" s="94">
        <f t="shared" si="2"/>
        <v>1251.9000000000001</v>
      </c>
      <c r="M55" s="94">
        <v>1201.9000000000001</v>
      </c>
      <c r="N55" s="94">
        <f t="shared" si="0"/>
        <v>50</v>
      </c>
      <c r="O55" s="96" t="str">
        <f t="shared" si="1"/>
        <v>febrero</v>
      </c>
    </row>
    <row r="56" spans="1:15" x14ac:dyDescent="0.3">
      <c r="A56" s="94" t="s">
        <v>140</v>
      </c>
      <c r="B56" s="95">
        <v>43155</v>
      </c>
      <c r="C56" s="94" t="s">
        <v>150</v>
      </c>
      <c r="G56" s="94" t="s">
        <v>116</v>
      </c>
      <c r="H56" s="94" t="s">
        <v>115</v>
      </c>
      <c r="I56" s="94" t="s">
        <v>114</v>
      </c>
      <c r="J56" s="94">
        <v>60</v>
      </c>
      <c r="K56" s="94">
        <v>4.2</v>
      </c>
      <c r="L56" s="94">
        <f t="shared" si="2"/>
        <v>64.2</v>
      </c>
      <c r="M56" s="94">
        <v>0</v>
      </c>
      <c r="N56" s="94">
        <f t="shared" si="0"/>
        <v>64.2</v>
      </c>
      <c r="O56" s="96" t="str">
        <f t="shared" si="1"/>
        <v>febrero</v>
      </c>
    </row>
    <row r="57" spans="1:15" x14ac:dyDescent="0.3">
      <c r="A57" s="94" t="s">
        <v>138</v>
      </c>
      <c r="B57" s="95">
        <v>43155</v>
      </c>
      <c r="C57" s="94" t="s">
        <v>149</v>
      </c>
      <c r="G57" s="94" t="s">
        <v>116</v>
      </c>
      <c r="H57" s="94" t="s">
        <v>115</v>
      </c>
      <c r="I57" s="94" t="s">
        <v>114</v>
      </c>
      <c r="J57" s="94">
        <v>440</v>
      </c>
      <c r="K57" s="94">
        <v>30.8</v>
      </c>
      <c r="L57" s="94">
        <f t="shared" si="2"/>
        <v>470.8</v>
      </c>
      <c r="M57" s="94">
        <v>0</v>
      </c>
      <c r="N57" s="94">
        <f t="shared" si="0"/>
        <v>470.8</v>
      </c>
      <c r="O57" s="96" t="str">
        <f t="shared" si="1"/>
        <v>febrero</v>
      </c>
    </row>
    <row r="58" spans="1:15" x14ac:dyDescent="0.3">
      <c r="A58" s="94" t="s">
        <v>136</v>
      </c>
      <c r="B58" s="95">
        <v>43155</v>
      </c>
      <c r="C58" s="94" t="s">
        <v>148</v>
      </c>
      <c r="G58" s="94" t="s">
        <v>134</v>
      </c>
      <c r="H58" s="94" t="s">
        <v>115</v>
      </c>
      <c r="I58" s="94" t="s">
        <v>114</v>
      </c>
      <c r="J58" s="94">
        <v>560</v>
      </c>
      <c r="K58" s="94">
        <v>39.200000000000003</v>
      </c>
      <c r="L58" s="94">
        <f t="shared" si="2"/>
        <v>599.20000000000005</v>
      </c>
      <c r="M58" s="94">
        <v>360</v>
      </c>
      <c r="N58" s="94">
        <f t="shared" si="0"/>
        <v>239.20000000000005</v>
      </c>
      <c r="O58" s="96" t="str">
        <f t="shared" si="1"/>
        <v>febrero</v>
      </c>
    </row>
    <row r="59" spans="1:15" x14ac:dyDescent="0.3">
      <c r="A59" s="94" t="s">
        <v>133</v>
      </c>
      <c r="B59" s="95">
        <v>43155</v>
      </c>
      <c r="C59" s="94" t="s">
        <v>147</v>
      </c>
      <c r="G59" s="94" t="s">
        <v>127</v>
      </c>
      <c r="H59" s="94" t="s">
        <v>115</v>
      </c>
      <c r="I59" s="94" t="s">
        <v>114</v>
      </c>
      <c r="J59" s="94">
        <v>1049</v>
      </c>
      <c r="K59" s="94">
        <v>73.430000000000007</v>
      </c>
      <c r="L59" s="94">
        <f t="shared" si="2"/>
        <v>1122.43</v>
      </c>
      <c r="M59" s="94">
        <v>1122.43</v>
      </c>
      <c r="N59" s="94">
        <f t="shared" si="0"/>
        <v>0</v>
      </c>
      <c r="O59" s="96" t="str">
        <f t="shared" si="1"/>
        <v>febrero</v>
      </c>
    </row>
    <row r="60" spans="1:15" x14ac:dyDescent="0.3">
      <c r="A60" s="94" t="s">
        <v>131</v>
      </c>
      <c r="B60" s="95">
        <v>43155</v>
      </c>
      <c r="C60" s="94" t="s">
        <v>146</v>
      </c>
      <c r="G60" s="94" t="s">
        <v>116</v>
      </c>
      <c r="H60" s="94" t="s">
        <v>115</v>
      </c>
      <c r="I60" s="94" t="s">
        <v>114</v>
      </c>
      <c r="J60" s="94">
        <v>135</v>
      </c>
      <c r="K60" s="94">
        <v>9.4499999999999993</v>
      </c>
      <c r="L60" s="94">
        <f t="shared" si="2"/>
        <v>144.44999999999999</v>
      </c>
      <c r="M60" s="94">
        <v>0</v>
      </c>
      <c r="N60" s="94">
        <f t="shared" si="0"/>
        <v>144.44999999999999</v>
      </c>
      <c r="O60" s="96" t="str">
        <f t="shared" si="1"/>
        <v>febrero</v>
      </c>
    </row>
    <row r="61" spans="1:15" x14ac:dyDescent="0.3">
      <c r="A61" s="94" t="s">
        <v>129</v>
      </c>
      <c r="B61" s="95">
        <v>43155</v>
      </c>
      <c r="C61" s="94" t="s">
        <v>145</v>
      </c>
      <c r="G61" s="94" t="s">
        <v>127</v>
      </c>
      <c r="H61" s="94" t="s">
        <v>115</v>
      </c>
      <c r="I61" s="94" t="s">
        <v>114</v>
      </c>
      <c r="J61" s="94">
        <v>180</v>
      </c>
      <c r="K61" s="94">
        <v>12.6</v>
      </c>
      <c r="L61" s="94">
        <f t="shared" si="2"/>
        <v>192.6</v>
      </c>
      <c r="M61" s="94">
        <v>192.6</v>
      </c>
      <c r="N61" s="94">
        <f t="shared" si="0"/>
        <v>0</v>
      </c>
      <c r="O61" s="96" t="str">
        <f t="shared" si="1"/>
        <v>febrero</v>
      </c>
    </row>
    <row r="62" spans="1:15" x14ac:dyDescent="0.3">
      <c r="A62" s="94" t="s">
        <v>126</v>
      </c>
      <c r="B62" s="95">
        <v>43155</v>
      </c>
      <c r="C62" s="94" t="s">
        <v>143</v>
      </c>
      <c r="G62" s="94" t="s">
        <v>116</v>
      </c>
      <c r="H62" s="94" t="s">
        <v>115</v>
      </c>
      <c r="I62" s="94" t="s">
        <v>114</v>
      </c>
      <c r="J62" s="94">
        <v>30</v>
      </c>
      <c r="K62" s="94">
        <v>2.1</v>
      </c>
      <c r="L62" s="94">
        <f t="shared" si="2"/>
        <v>32.1</v>
      </c>
      <c r="M62" s="94">
        <v>0</v>
      </c>
      <c r="N62" s="94">
        <f t="shared" si="0"/>
        <v>32.1</v>
      </c>
      <c r="O62" s="96" t="str">
        <f t="shared" si="1"/>
        <v>febrero</v>
      </c>
    </row>
    <row r="63" spans="1:15" x14ac:dyDescent="0.3">
      <c r="A63" s="94" t="s">
        <v>124</v>
      </c>
      <c r="B63" s="95">
        <v>43155</v>
      </c>
      <c r="C63" s="94" t="s">
        <v>141</v>
      </c>
      <c r="G63" s="94" t="s">
        <v>116</v>
      </c>
      <c r="H63" s="94" t="s">
        <v>115</v>
      </c>
      <c r="I63" s="94" t="s">
        <v>114</v>
      </c>
      <c r="J63" s="94">
        <v>1512</v>
      </c>
      <c r="K63" s="94">
        <v>105.84</v>
      </c>
      <c r="L63" s="94">
        <f t="shared" si="2"/>
        <v>1617.84</v>
      </c>
      <c r="M63" s="94">
        <v>0</v>
      </c>
      <c r="N63" s="94">
        <f t="shared" si="0"/>
        <v>1617.84</v>
      </c>
      <c r="O63" s="96" t="str">
        <f t="shared" si="1"/>
        <v>febrero</v>
      </c>
    </row>
    <row r="64" spans="1:15" x14ac:dyDescent="0.3">
      <c r="A64" s="94" t="s">
        <v>122</v>
      </c>
      <c r="B64" s="95">
        <v>43155</v>
      </c>
      <c r="C64" s="94" t="s">
        <v>139</v>
      </c>
      <c r="G64" s="94" t="s">
        <v>116</v>
      </c>
      <c r="H64" s="94" t="s">
        <v>115</v>
      </c>
      <c r="I64" s="94" t="s">
        <v>114</v>
      </c>
      <c r="J64" s="94">
        <v>390</v>
      </c>
      <c r="K64" s="94">
        <v>27.3</v>
      </c>
      <c r="L64" s="94">
        <f t="shared" si="2"/>
        <v>417.3</v>
      </c>
      <c r="M64" s="94">
        <v>0</v>
      </c>
      <c r="N64" s="94">
        <f t="shared" si="0"/>
        <v>417.3</v>
      </c>
      <c r="O64" s="96" t="str">
        <f t="shared" si="1"/>
        <v>febrero</v>
      </c>
    </row>
    <row r="65" spans="1:15" x14ac:dyDescent="0.3">
      <c r="A65" s="94" t="s">
        <v>120</v>
      </c>
      <c r="B65" s="95">
        <v>43155</v>
      </c>
      <c r="C65" s="94" t="s">
        <v>137</v>
      </c>
      <c r="G65" s="94" t="s">
        <v>116</v>
      </c>
      <c r="H65" s="94" t="s">
        <v>115</v>
      </c>
      <c r="I65" s="94" t="s">
        <v>114</v>
      </c>
      <c r="J65" s="94">
        <v>90</v>
      </c>
      <c r="K65" s="94">
        <v>6.3</v>
      </c>
      <c r="L65" s="94">
        <f t="shared" si="2"/>
        <v>96.3</v>
      </c>
      <c r="M65" s="94">
        <v>0</v>
      </c>
      <c r="N65" s="94">
        <f t="shared" si="0"/>
        <v>96.3</v>
      </c>
      <c r="O65" s="96" t="str">
        <f t="shared" si="1"/>
        <v>febrero</v>
      </c>
    </row>
    <row r="66" spans="1:15" x14ac:dyDescent="0.3">
      <c r="A66" s="94" t="s">
        <v>118</v>
      </c>
      <c r="B66" s="95">
        <v>43155</v>
      </c>
      <c r="C66" s="94" t="s">
        <v>135</v>
      </c>
      <c r="G66" s="94" t="s">
        <v>116</v>
      </c>
      <c r="H66" s="94" t="s">
        <v>115</v>
      </c>
      <c r="I66" s="94" t="s">
        <v>114</v>
      </c>
      <c r="J66" s="94">
        <v>270</v>
      </c>
      <c r="K66" s="94">
        <v>18.899999999999999</v>
      </c>
      <c r="L66" s="94">
        <f t="shared" si="2"/>
        <v>288.89999999999998</v>
      </c>
      <c r="M66" s="94">
        <v>0</v>
      </c>
      <c r="N66" s="94">
        <f t="shared" ref="N66:N129" si="3">L66-M66</f>
        <v>288.89999999999998</v>
      </c>
      <c r="O66" s="96" t="str">
        <f t="shared" ref="O66:O129" si="4">TEXT(B66,"mmmmmmmmmmmmmm")</f>
        <v>febrero</v>
      </c>
    </row>
    <row r="67" spans="1:15" x14ac:dyDescent="0.3">
      <c r="A67" s="94" t="s">
        <v>144</v>
      </c>
      <c r="B67" s="95">
        <v>43155</v>
      </c>
      <c r="C67" s="94" t="s">
        <v>132</v>
      </c>
      <c r="G67" s="94" t="s">
        <v>127</v>
      </c>
      <c r="H67" s="94" t="s">
        <v>115</v>
      </c>
      <c r="I67" s="94" t="s">
        <v>114</v>
      </c>
      <c r="J67" s="94">
        <v>290</v>
      </c>
      <c r="K67" s="94">
        <v>20.3</v>
      </c>
      <c r="L67" s="94">
        <f t="shared" ref="L67:L130" si="5">J67+K67</f>
        <v>310.3</v>
      </c>
      <c r="M67" s="94">
        <v>310.3</v>
      </c>
      <c r="N67" s="94">
        <f t="shared" si="3"/>
        <v>0</v>
      </c>
      <c r="O67" s="96" t="str">
        <f t="shared" si="4"/>
        <v>febrero</v>
      </c>
    </row>
    <row r="68" spans="1:15" x14ac:dyDescent="0.3">
      <c r="A68" s="94" t="s">
        <v>142</v>
      </c>
      <c r="B68" s="95">
        <v>43155</v>
      </c>
      <c r="C68" s="94" t="s">
        <v>130</v>
      </c>
      <c r="G68" s="94" t="s">
        <v>134</v>
      </c>
      <c r="H68" s="94" t="s">
        <v>115</v>
      </c>
      <c r="I68" s="94" t="s">
        <v>114</v>
      </c>
      <c r="J68" s="94">
        <v>1170</v>
      </c>
      <c r="K68" s="94">
        <v>81.900000000000006</v>
      </c>
      <c r="L68" s="94">
        <f t="shared" si="5"/>
        <v>1251.9000000000001</v>
      </c>
      <c r="M68" s="94">
        <v>1201.9000000000001</v>
      </c>
      <c r="N68" s="94">
        <f t="shared" si="3"/>
        <v>50</v>
      </c>
      <c r="O68" s="96" t="str">
        <f t="shared" si="4"/>
        <v>febrero</v>
      </c>
    </row>
    <row r="69" spans="1:15" x14ac:dyDescent="0.3">
      <c r="A69" s="94" t="s">
        <v>140</v>
      </c>
      <c r="B69" s="95">
        <v>43155</v>
      </c>
      <c r="C69" s="94" t="s">
        <v>128</v>
      </c>
      <c r="G69" s="94" t="s">
        <v>116</v>
      </c>
      <c r="H69" s="94" t="s">
        <v>115</v>
      </c>
      <c r="I69" s="94" t="s">
        <v>114</v>
      </c>
      <c r="J69" s="94">
        <v>60</v>
      </c>
      <c r="K69" s="94">
        <v>4.2</v>
      </c>
      <c r="L69" s="94">
        <f t="shared" si="5"/>
        <v>64.2</v>
      </c>
      <c r="M69" s="94">
        <v>0</v>
      </c>
      <c r="N69" s="94">
        <f t="shared" si="3"/>
        <v>64.2</v>
      </c>
      <c r="O69" s="96" t="str">
        <f t="shared" si="4"/>
        <v>febrero</v>
      </c>
    </row>
    <row r="70" spans="1:15" x14ac:dyDescent="0.3">
      <c r="A70" s="94" t="s">
        <v>138</v>
      </c>
      <c r="B70" s="95">
        <v>43155</v>
      </c>
      <c r="C70" s="94" t="s">
        <v>125</v>
      </c>
      <c r="G70" s="94" t="s">
        <v>116</v>
      </c>
      <c r="H70" s="94" t="s">
        <v>115</v>
      </c>
      <c r="I70" s="94" t="s">
        <v>114</v>
      </c>
      <c r="J70" s="94">
        <v>440</v>
      </c>
      <c r="K70" s="94">
        <v>30.8</v>
      </c>
      <c r="L70" s="94">
        <f t="shared" si="5"/>
        <v>470.8</v>
      </c>
      <c r="M70" s="94">
        <v>0</v>
      </c>
      <c r="N70" s="94">
        <f t="shared" si="3"/>
        <v>470.8</v>
      </c>
      <c r="O70" s="96" t="str">
        <f t="shared" si="4"/>
        <v>febrero</v>
      </c>
    </row>
    <row r="71" spans="1:15" x14ac:dyDescent="0.3">
      <c r="A71" s="94" t="s">
        <v>136</v>
      </c>
      <c r="B71" s="95">
        <v>43155</v>
      </c>
      <c r="C71" s="94" t="s">
        <v>123</v>
      </c>
      <c r="G71" s="94" t="s">
        <v>134</v>
      </c>
      <c r="H71" s="94" t="s">
        <v>115</v>
      </c>
      <c r="I71" s="94" t="s">
        <v>114</v>
      </c>
      <c r="J71" s="94">
        <v>560</v>
      </c>
      <c r="K71" s="94">
        <v>39.200000000000003</v>
      </c>
      <c r="L71" s="94">
        <f t="shared" si="5"/>
        <v>599.20000000000005</v>
      </c>
      <c r="M71" s="94">
        <v>360</v>
      </c>
      <c r="N71" s="94">
        <f t="shared" si="3"/>
        <v>239.20000000000005</v>
      </c>
      <c r="O71" s="96" t="str">
        <f t="shared" si="4"/>
        <v>febrero</v>
      </c>
    </row>
    <row r="72" spans="1:15" x14ac:dyDescent="0.3">
      <c r="A72" s="94" t="s">
        <v>133</v>
      </c>
      <c r="B72" s="95">
        <v>43155</v>
      </c>
      <c r="C72" s="94" t="s">
        <v>121</v>
      </c>
      <c r="G72" s="94" t="s">
        <v>127</v>
      </c>
      <c r="H72" s="94" t="s">
        <v>115</v>
      </c>
      <c r="I72" s="94" t="s">
        <v>114</v>
      </c>
      <c r="J72" s="94">
        <v>1049</v>
      </c>
      <c r="K72" s="94">
        <v>73.430000000000007</v>
      </c>
      <c r="L72" s="94">
        <f t="shared" si="5"/>
        <v>1122.43</v>
      </c>
      <c r="M72" s="94">
        <v>1122.43</v>
      </c>
      <c r="N72" s="94">
        <f t="shared" si="3"/>
        <v>0</v>
      </c>
      <c r="O72" s="96" t="str">
        <f t="shared" si="4"/>
        <v>febrero</v>
      </c>
    </row>
    <row r="73" spans="1:15" x14ac:dyDescent="0.3">
      <c r="A73" s="94" t="s">
        <v>131</v>
      </c>
      <c r="B73" s="95">
        <v>43155</v>
      </c>
      <c r="C73" s="94" t="s">
        <v>119</v>
      </c>
      <c r="G73" s="94" t="s">
        <v>116</v>
      </c>
      <c r="H73" s="94" t="s">
        <v>115</v>
      </c>
      <c r="I73" s="94" t="s">
        <v>114</v>
      </c>
      <c r="J73" s="94">
        <v>135</v>
      </c>
      <c r="K73" s="94">
        <v>9.4499999999999993</v>
      </c>
      <c r="L73" s="94">
        <f t="shared" si="5"/>
        <v>144.44999999999999</v>
      </c>
      <c r="M73" s="94">
        <v>0</v>
      </c>
      <c r="N73" s="94">
        <f t="shared" si="3"/>
        <v>144.44999999999999</v>
      </c>
      <c r="O73" s="96" t="str">
        <f t="shared" si="4"/>
        <v>febrero</v>
      </c>
    </row>
    <row r="74" spans="1:15" x14ac:dyDescent="0.3">
      <c r="A74" s="94" t="s">
        <v>129</v>
      </c>
      <c r="B74" s="95">
        <v>43155</v>
      </c>
      <c r="C74" s="94" t="s">
        <v>117</v>
      </c>
      <c r="G74" s="94" t="s">
        <v>127</v>
      </c>
      <c r="H74" s="94" t="s">
        <v>115</v>
      </c>
      <c r="I74" s="94" t="s">
        <v>114</v>
      </c>
      <c r="J74" s="94">
        <v>180</v>
      </c>
      <c r="K74" s="94">
        <v>12.6</v>
      </c>
      <c r="L74" s="94">
        <f t="shared" si="5"/>
        <v>192.6</v>
      </c>
      <c r="M74" s="94">
        <v>192.6</v>
      </c>
      <c r="N74" s="94">
        <f t="shared" si="3"/>
        <v>0</v>
      </c>
      <c r="O74" s="96" t="str">
        <f t="shared" si="4"/>
        <v>febrero</v>
      </c>
    </row>
    <row r="75" spans="1:15" x14ac:dyDescent="0.3">
      <c r="A75" s="94" t="s">
        <v>126</v>
      </c>
      <c r="B75" s="95">
        <v>43155</v>
      </c>
      <c r="C75" s="94" t="s">
        <v>161</v>
      </c>
      <c r="G75" s="94" t="s">
        <v>116</v>
      </c>
      <c r="H75" s="94" t="s">
        <v>115</v>
      </c>
      <c r="I75" s="94" t="s">
        <v>114</v>
      </c>
      <c r="J75" s="94">
        <v>30</v>
      </c>
      <c r="K75" s="94">
        <v>2.1</v>
      </c>
      <c r="L75" s="94">
        <f t="shared" si="5"/>
        <v>32.1</v>
      </c>
      <c r="M75" s="94">
        <v>0</v>
      </c>
      <c r="N75" s="94">
        <f t="shared" si="3"/>
        <v>32.1</v>
      </c>
      <c r="O75" s="96" t="str">
        <f t="shared" si="4"/>
        <v>febrero</v>
      </c>
    </row>
    <row r="76" spans="1:15" x14ac:dyDescent="0.3">
      <c r="A76" s="94" t="s">
        <v>124</v>
      </c>
      <c r="B76" s="95">
        <v>43155</v>
      </c>
      <c r="C76" s="94" t="s">
        <v>160</v>
      </c>
      <c r="G76" s="94" t="s">
        <v>116</v>
      </c>
      <c r="H76" s="94" t="s">
        <v>115</v>
      </c>
      <c r="I76" s="94" t="s">
        <v>114</v>
      </c>
      <c r="J76" s="94">
        <v>1512</v>
      </c>
      <c r="K76" s="94">
        <v>105.84</v>
      </c>
      <c r="L76" s="94">
        <f t="shared" si="5"/>
        <v>1617.84</v>
      </c>
      <c r="M76" s="94">
        <v>0</v>
      </c>
      <c r="N76" s="94">
        <f t="shared" si="3"/>
        <v>1617.84</v>
      </c>
      <c r="O76" s="96" t="str">
        <f t="shared" si="4"/>
        <v>febrero</v>
      </c>
    </row>
    <row r="77" spans="1:15" x14ac:dyDescent="0.3">
      <c r="A77" s="94" t="s">
        <v>122</v>
      </c>
      <c r="B77" s="95">
        <v>43155</v>
      </c>
      <c r="C77" s="94" t="s">
        <v>159</v>
      </c>
      <c r="G77" s="94" t="s">
        <v>116</v>
      </c>
      <c r="H77" s="94" t="s">
        <v>115</v>
      </c>
      <c r="I77" s="94" t="s">
        <v>114</v>
      </c>
      <c r="J77" s="94">
        <v>390</v>
      </c>
      <c r="K77" s="94">
        <v>27.3</v>
      </c>
      <c r="L77" s="94">
        <f t="shared" si="5"/>
        <v>417.3</v>
      </c>
      <c r="M77" s="94">
        <v>0</v>
      </c>
      <c r="N77" s="94">
        <f t="shared" si="3"/>
        <v>417.3</v>
      </c>
      <c r="O77" s="96" t="str">
        <f t="shared" si="4"/>
        <v>febrero</v>
      </c>
    </row>
    <row r="78" spans="1:15" x14ac:dyDescent="0.3">
      <c r="A78" s="94" t="s">
        <v>120</v>
      </c>
      <c r="B78" s="95">
        <v>43155</v>
      </c>
      <c r="C78" s="94" t="s">
        <v>158</v>
      </c>
      <c r="G78" s="94" t="s">
        <v>116</v>
      </c>
      <c r="H78" s="94" t="s">
        <v>115</v>
      </c>
      <c r="I78" s="94" t="s">
        <v>114</v>
      </c>
      <c r="J78" s="94">
        <v>90</v>
      </c>
      <c r="K78" s="94">
        <v>6.3</v>
      </c>
      <c r="L78" s="94">
        <f t="shared" si="5"/>
        <v>96.3</v>
      </c>
      <c r="M78" s="94">
        <v>0</v>
      </c>
      <c r="N78" s="94">
        <f t="shared" si="3"/>
        <v>96.3</v>
      </c>
      <c r="O78" s="96" t="str">
        <f t="shared" si="4"/>
        <v>febrero</v>
      </c>
    </row>
    <row r="79" spans="1:15" x14ac:dyDescent="0.3">
      <c r="A79" s="94" t="s">
        <v>118</v>
      </c>
      <c r="B79" s="95">
        <v>43155</v>
      </c>
      <c r="C79" s="94" t="s">
        <v>157</v>
      </c>
      <c r="G79" s="94" t="s">
        <v>116</v>
      </c>
      <c r="H79" s="94" t="s">
        <v>115</v>
      </c>
      <c r="I79" s="94" t="s">
        <v>114</v>
      </c>
      <c r="J79" s="94">
        <v>270</v>
      </c>
      <c r="K79" s="94">
        <v>18.899999999999999</v>
      </c>
      <c r="L79" s="94">
        <f t="shared" si="5"/>
        <v>288.89999999999998</v>
      </c>
      <c r="M79" s="94">
        <v>0</v>
      </c>
      <c r="N79" s="94">
        <f t="shared" si="3"/>
        <v>288.89999999999998</v>
      </c>
      <c r="O79" s="96" t="str">
        <f t="shared" si="4"/>
        <v>febrero</v>
      </c>
    </row>
    <row r="80" spans="1:15" x14ac:dyDescent="0.3">
      <c r="A80" s="94" t="s">
        <v>144</v>
      </c>
      <c r="B80" s="95">
        <v>43155</v>
      </c>
      <c r="C80" s="94" t="s">
        <v>156</v>
      </c>
      <c r="G80" s="94" t="s">
        <v>127</v>
      </c>
      <c r="H80" s="94" t="s">
        <v>115</v>
      </c>
      <c r="I80" s="94" t="s">
        <v>114</v>
      </c>
      <c r="J80" s="94">
        <v>290</v>
      </c>
      <c r="K80" s="94">
        <v>20.3</v>
      </c>
      <c r="L80" s="94">
        <f t="shared" si="5"/>
        <v>310.3</v>
      </c>
      <c r="M80" s="94">
        <v>310.3</v>
      </c>
      <c r="N80" s="94">
        <f t="shared" si="3"/>
        <v>0</v>
      </c>
      <c r="O80" s="96" t="str">
        <f t="shared" si="4"/>
        <v>febrero</v>
      </c>
    </row>
    <row r="81" spans="1:15" x14ac:dyDescent="0.3">
      <c r="A81" s="94" t="s">
        <v>142</v>
      </c>
      <c r="B81" s="95">
        <v>43155</v>
      </c>
      <c r="C81" s="94" t="s">
        <v>155</v>
      </c>
      <c r="G81" s="94" t="s">
        <v>134</v>
      </c>
      <c r="H81" s="94" t="s">
        <v>115</v>
      </c>
      <c r="I81" s="94" t="s">
        <v>114</v>
      </c>
      <c r="J81" s="94">
        <v>1170</v>
      </c>
      <c r="K81" s="94">
        <v>81.900000000000006</v>
      </c>
      <c r="L81" s="94">
        <f t="shared" si="5"/>
        <v>1251.9000000000001</v>
      </c>
      <c r="M81" s="94">
        <v>1201.9000000000001</v>
      </c>
      <c r="N81" s="94">
        <f t="shared" si="3"/>
        <v>50</v>
      </c>
      <c r="O81" s="96" t="str">
        <f t="shared" si="4"/>
        <v>febrero</v>
      </c>
    </row>
    <row r="82" spans="1:15" x14ac:dyDescent="0.3">
      <c r="A82" s="94" t="s">
        <v>140</v>
      </c>
      <c r="B82" s="95">
        <v>43155</v>
      </c>
      <c r="C82" s="94" t="s">
        <v>154</v>
      </c>
      <c r="G82" s="94" t="s">
        <v>116</v>
      </c>
      <c r="H82" s="94" t="s">
        <v>115</v>
      </c>
      <c r="I82" s="94" t="s">
        <v>114</v>
      </c>
      <c r="J82" s="94">
        <v>60</v>
      </c>
      <c r="K82" s="94">
        <v>4.2</v>
      </c>
      <c r="L82" s="94">
        <f t="shared" si="5"/>
        <v>64.2</v>
      </c>
      <c r="M82" s="94">
        <v>0</v>
      </c>
      <c r="N82" s="94">
        <f t="shared" si="3"/>
        <v>64.2</v>
      </c>
      <c r="O82" s="96" t="str">
        <f t="shared" si="4"/>
        <v>febrero</v>
      </c>
    </row>
    <row r="83" spans="1:15" x14ac:dyDescent="0.3">
      <c r="A83" s="94" t="s">
        <v>138</v>
      </c>
      <c r="B83" s="95">
        <v>43155</v>
      </c>
      <c r="C83" s="94" t="s">
        <v>164</v>
      </c>
      <c r="G83" s="94" t="s">
        <v>116</v>
      </c>
      <c r="H83" s="94" t="s">
        <v>115</v>
      </c>
      <c r="I83" s="94" t="s">
        <v>114</v>
      </c>
      <c r="J83" s="94">
        <v>440</v>
      </c>
      <c r="K83" s="94">
        <v>30.8</v>
      </c>
      <c r="L83" s="94">
        <f t="shared" si="5"/>
        <v>470.8</v>
      </c>
      <c r="M83" s="94">
        <v>0</v>
      </c>
      <c r="N83" s="94">
        <f t="shared" si="3"/>
        <v>470.8</v>
      </c>
      <c r="O83" s="96" t="str">
        <f t="shared" si="4"/>
        <v>febrero</v>
      </c>
    </row>
    <row r="84" spans="1:15" x14ac:dyDescent="0.3">
      <c r="A84" s="94" t="s">
        <v>136</v>
      </c>
      <c r="B84" s="95">
        <v>43155</v>
      </c>
      <c r="C84" s="94" t="s">
        <v>163</v>
      </c>
      <c r="G84" s="94" t="s">
        <v>134</v>
      </c>
      <c r="H84" s="94" t="s">
        <v>115</v>
      </c>
      <c r="I84" s="94" t="s">
        <v>114</v>
      </c>
      <c r="J84" s="94">
        <v>560</v>
      </c>
      <c r="K84" s="94">
        <v>39.200000000000003</v>
      </c>
      <c r="L84" s="94">
        <f t="shared" si="5"/>
        <v>599.20000000000005</v>
      </c>
      <c r="M84" s="94">
        <v>360</v>
      </c>
      <c r="N84" s="94">
        <f t="shared" si="3"/>
        <v>239.20000000000005</v>
      </c>
      <c r="O84" s="96" t="str">
        <f t="shared" si="4"/>
        <v>febrero</v>
      </c>
    </row>
    <row r="85" spans="1:15" x14ac:dyDescent="0.3">
      <c r="A85" s="94" t="s">
        <v>133</v>
      </c>
      <c r="B85" s="95">
        <v>43155</v>
      </c>
      <c r="C85" s="94" t="s">
        <v>162</v>
      </c>
      <c r="G85" s="94" t="s">
        <v>127</v>
      </c>
      <c r="H85" s="94" t="s">
        <v>115</v>
      </c>
      <c r="I85" s="94" t="s">
        <v>114</v>
      </c>
      <c r="J85" s="94">
        <v>1049</v>
      </c>
      <c r="K85" s="94">
        <v>73.430000000000007</v>
      </c>
      <c r="L85" s="94">
        <f t="shared" si="5"/>
        <v>1122.43</v>
      </c>
      <c r="M85" s="94">
        <v>1122.43</v>
      </c>
      <c r="N85" s="94">
        <f t="shared" si="3"/>
        <v>0</v>
      </c>
      <c r="O85" s="96" t="str">
        <f t="shared" si="4"/>
        <v>febrero</v>
      </c>
    </row>
    <row r="86" spans="1:15" x14ac:dyDescent="0.3">
      <c r="A86" s="94" t="s">
        <v>131</v>
      </c>
      <c r="B86" s="95">
        <v>43189</v>
      </c>
      <c r="C86" s="94" t="s">
        <v>153</v>
      </c>
      <c r="G86" s="94" t="s">
        <v>116</v>
      </c>
      <c r="H86" s="94" t="s">
        <v>115</v>
      </c>
      <c r="I86" s="94" t="s">
        <v>114</v>
      </c>
      <c r="J86" s="94">
        <v>135</v>
      </c>
      <c r="K86" s="94">
        <v>9.4499999999999993</v>
      </c>
      <c r="L86" s="94">
        <f t="shared" si="5"/>
        <v>144.44999999999999</v>
      </c>
      <c r="M86" s="94">
        <v>0</v>
      </c>
      <c r="N86" s="94">
        <f t="shared" si="3"/>
        <v>144.44999999999999</v>
      </c>
      <c r="O86" s="96" t="str">
        <f t="shared" si="4"/>
        <v>marzo</v>
      </c>
    </row>
    <row r="87" spans="1:15" x14ac:dyDescent="0.3">
      <c r="A87" s="94" t="s">
        <v>129</v>
      </c>
      <c r="B87" s="95">
        <v>43185</v>
      </c>
      <c r="C87" s="94" t="s">
        <v>152</v>
      </c>
      <c r="G87" s="94" t="s">
        <v>127</v>
      </c>
      <c r="H87" s="94" t="s">
        <v>115</v>
      </c>
      <c r="I87" s="94" t="s">
        <v>114</v>
      </c>
      <c r="J87" s="94">
        <v>180</v>
      </c>
      <c r="K87" s="94">
        <v>12.6</v>
      </c>
      <c r="L87" s="94">
        <f t="shared" si="5"/>
        <v>192.6</v>
      </c>
      <c r="M87" s="94">
        <v>192.6</v>
      </c>
      <c r="N87" s="94">
        <f t="shared" si="3"/>
        <v>0</v>
      </c>
      <c r="O87" s="96" t="str">
        <f t="shared" si="4"/>
        <v>marzo</v>
      </c>
    </row>
    <row r="88" spans="1:15" x14ac:dyDescent="0.3">
      <c r="A88" s="94" t="s">
        <v>126</v>
      </c>
      <c r="B88" s="95">
        <v>43184</v>
      </c>
      <c r="C88" s="94" t="s">
        <v>151</v>
      </c>
      <c r="G88" s="94" t="s">
        <v>116</v>
      </c>
      <c r="H88" s="94" t="s">
        <v>115</v>
      </c>
      <c r="I88" s="94" t="s">
        <v>114</v>
      </c>
      <c r="J88" s="94">
        <v>30</v>
      </c>
      <c r="K88" s="94">
        <v>2.1</v>
      </c>
      <c r="L88" s="94">
        <f t="shared" si="5"/>
        <v>32.1</v>
      </c>
      <c r="M88" s="94">
        <v>0</v>
      </c>
      <c r="N88" s="94">
        <f t="shared" si="3"/>
        <v>32.1</v>
      </c>
      <c r="O88" s="96" t="str">
        <f t="shared" si="4"/>
        <v>marzo</v>
      </c>
    </row>
    <row r="89" spans="1:15" x14ac:dyDescent="0.3">
      <c r="A89" s="94" t="s">
        <v>124</v>
      </c>
      <c r="B89" s="95">
        <v>43184</v>
      </c>
      <c r="C89" s="94" t="s">
        <v>150</v>
      </c>
      <c r="G89" s="94" t="s">
        <v>116</v>
      </c>
      <c r="H89" s="94" t="s">
        <v>115</v>
      </c>
      <c r="I89" s="94" t="s">
        <v>114</v>
      </c>
      <c r="J89" s="94">
        <v>1512</v>
      </c>
      <c r="K89" s="94">
        <v>105.84</v>
      </c>
      <c r="L89" s="94">
        <f t="shared" si="5"/>
        <v>1617.84</v>
      </c>
      <c r="M89" s="94">
        <v>0</v>
      </c>
      <c r="N89" s="94">
        <f t="shared" si="3"/>
        <v>1617.84</v>
      </c>
      <c r="O89" s="96" t="str">
        <f t="shared" si="4"/>
        <v>marzo</v>
      </c>
    </row>
    <row r="90" spans="1:15" x14ac:dyDescent="0.3">
      <c r="A90" s="94" t="s">
        <v>122</v>
      </c>
      <c r="B90" s="95">
        <v>43184</v>
      </c>
      <c r="C90" s="94" t="s">
        <v>149</v>
      </c>
      <c r="G90" s="94" t="s">
        <v>116</v>
      </c>
      <c r="H90" s="94" t="s">
        <v>115</v>
      </c>
      <c r="I90" s="94" t="s">
        <v>114</v>
      </c>
      <c r="J90" s="94">
        <v>390</v>
      </c>
      <c r="K90" s="94">
        <v>27.3</v>
      </c>
      <c r="L90" s="94">
        <f t="shared" si="5"/>
        <v>417.3</v>
      </c>
      <c r="M90" s="94">
        <v>0</v>
      </c>
      <c r="N90" s="94">
        <f t="shared" si="3"/>
        <v>417.3</v>
      </c>
      <c r="O90" s="96" t="str">
        <f t="shared" si="4"/>
        <v>marzo</v>
      </c>
    </row>
    <row r="91" spans="1:15" x14ac:dyDescent="0.3">
      <c r="A91" s="94" t="s">
        <v>120</v>
      </c>
      <c r="B91" s="95">
        <v>43184</v>
      </c>
      <c r="C91" s="94" t="s">
        <v>148</v>
      </c>
      <c r="G91" s="94" t="s">
        <v>116</v>
      </c>
      <c r="H91" s="94" t="s">
        <v>115</v>
      </c>
      <c r="I91" s="94" t="s">
        <v>114</v>
      </c>
      <c r="J91" s="94">
        <v>90</v>
      </c>
      <c r="K91" s="94">
        <v>6.3</v>
      </c>
      <c r="L91" s="94">
        <f t="shared" si="5"/>
        <v>96.3</v>
      </c>
      <c r="M91" s="94">
        <v>0</v>
      </c>
      <c r="N91" s="94">
        <f t="shared" si="3"/>
        <v>96.3</v>
      </c>
      <c r="O91" s="96" t="str">
        <f t="shared" si="4"/>
        <v>marzo</v>
      </c>
    </row>
    <row r="92" spans="1:15" x14ac:dyDescent="0.3">
      <c r="A92" s="94" t="s">
        <v>118</v>
      </c>
      <c r="B92" s="95">
        <v>43183</v>
      </c>
      <c r="C92" s="94" t="s">
        <v>147</v>
      </c>
      <c r="G92" s="94" t="s">
        <v>116</v>
      </c>
      <c r="H92" s="94" t="s">
        <v>115</v>
      </c>
      <c r="I92" s="94" t="s">
        <v>114</v>
      </c>
      <c r="J92" s="94">
        <v>270</v>
      </c>
      <c r="K92" s="94">
        <v>18.899999999999999</v>
      </c>
      <c r="L92" s="94">
        <f t="shared" si="5"/>
        <v>288.89999999999998</v>
      </c>
      <c r="M92" s="94">
        <v>0</v>
      </c>
      <c r="N92" s="94">
        <f t="shared" si="3"/>
        <v>288.89999999999998</v>
      </c>
      <c r="O92" s="96" t="str">
        <f t="shared" si="4"/>
        <v>marzo</v>
      </c>
    </row>
    <row r="93" spans="1:15" x14ac:dyDescent="0.3">
      <c r="A93" s="94" t="s">
        <v>144</v>
      </c>
      <c r="B93" s="95">
        <v>43189</v>
      </c>
      <c r="C93" s="94" t="s">
        <v>146</v>
      </c>
      <c r="G93" s="94" t="s">
        <v>127</v>
      </c>
      <c r="H93" s="94" t="s">
        <v>115</v>
      </c>
      <c r="I93" s="94" t="s">
        <v>114</v>
      </c>
      <c r="J93" s="94">
        <v>290</v>
      </c>
      <c r="K93" s="94">
        <v>20.3</v>
      </c>
      <c r="L93" s="94">
        <f t="shared" si="5"/>
        <v>310.3</v>
      </c>
      <c r="M93" s="94">
        <v>310.3</v>
      </c>
      <c r="N93" s="94">
        <f t="shared" si="3"/>
        <v>0</v>
      </c>
      <c r="O93" s="96" t="str">
        <f t="shared" si="4"/>
        <v>marzo</v>
      </c>
    </row>
    <row r="94" spans="1:15" x14ac:dyDescent="0.3">
      <c r="A94" s="94" t="s">
        <v>142</v>
      </c>
      <c r="B94" s="95">
        <v>43189</v>
      </c>
      <c r="C94" s="94" t="s">
        <v>145</v>
      </c>
      <c r="G94" s="94" t="s">
        <v>134</v>
      </c>
      <c r="H94" s="94" t="s">
        <v>115</v>
      </c>
      <c r="I94" s="94" t="s">
        <v>114</v>
      </c>
      <c r="J94" s="94">
        <v>1170</v>
      </c>
      <c r="K94" s="94">
        <v>81.900000000000006</v>
      </c>
      <c r="L94" s="94">
        <f t="shared" si="5"/>
        <v>1251.9000000000001</v>
      </c>
      <c r="M94" s="94">
        <v>1201.9000000000001</v>
      </c>
      <c r="N94" s="94">
        <f t="shared" si="3"/>
        <v>50</v>
      </c>
      <c r="O94" s="96" t="str">
        <f t="shared" si="4"/>
        <v>marzo</v>
      </c>
    </row>
    <row r="95" spans="1:15" x14ac:dyDescent="0.3">
      <c r="A95" s="94" t="s">
        <v>140</v>
      </c>
      <c r="B95" s="95">
        <v>43189</v>
      </c>
      <c r="C95" s="94" t="s">
        <v>143</v>
      </c>
      <c r="G95" s="94" t="s">
        <v>116</v>
      </c>
      <c r="H95" s="94" t="s">
        <v>115</v>
      </c>
      <c r="I95" s="94" t="s">
        <v>114</v>
      </c>
      <c r="J95" s="94">
        <v>60</v>
      </c>
      <c r="K95" s="94">
        <v>4.2</v>
      </c>
      <c r="L95" s="94">
        <f t="shared" si="5"/>
        <v>64.2</v>
      </c>
      <c r="M95" s="94">
        <v>0</v>
      </c>
      <c r="N95" s="94">
        <f t="shared" si="3"/>
        <v>64.2</v>
      </c>
      <c r="O95" s="96" t="str">
        <f t="shared" si="4"/>
        <v>marzo</v>
      </c>
    </row>
    <row r="96" spans="1:15" x14ac:dyDescent="0.3">
      <c r="A96" s="94" t="s">
        <v>138</v>
      </c>
      <c r="B96" s="95">
        <v>43189</v>
      </c>
      <c r="C96" s="94" t="s">
        <v>141</v>
      </c>
      <c r="G96" s="94" t="s">
        <v>116</v>
      </c>
      <c r="H96" s="94" t="s">
        <v>115</v>
      </c>
      <c r="I96" s="94" t="s">
        <v>114</v>
      </c>
      <c r="J96" s="94">
        <v>440</v>
      </c>
      <c r="K96" s="94">
        <v>30.8</v>
      </c>
      <c r="L96" s="94">
        <f t="shared" si="5"/>
        <v>470.8</v>
      </c>
      <c r="M96" s="94">
        <v>0</v>
      </c>
      <c r="N96" s="94">
        <f t="shared" si="3"/>
        <v>470.8</v>
      </c>
      <c r="O96" s="96" t="str">
        <f t="shared" si="4"/>
        <v>marzo</v>
      </c>
    </row>
    <row r="97" spans="1:15" x14ac:dyDescent="0.3">
      <c r="A97" s="94" t="s">
        <v>136</v>
      </c>
      <c r="B97" s="95">
        <v>43189</v>
      </c>
      <c r="C97" s="94" t="s">
        <v>139</v>
      </c>
      <c r="G97" s="94" t="s">
        <v>134</v>
      </c>
      <c r="H97" s="94" t="s">
        <v>115</v>
      </c>
      <c r="I97" s="94" t="s">
        <v>114</v>
      </c>
      <c r="J97" s="94">
        <v>560</v>
      </c>
      <c r="K97" s="94">
        <v>39.200000000000003</v>
      </c>
      <c r="L97" s="94">
        <f t="shared" si="5"/>
        <v>599.20000000000005</v>
      </c>
      <c r="M97" s="94">
        <v>360</v>
      </c>
      <c r="N97" s="94">
        <f t="shared" si="3"/>
        <v>239.20000000000005</v>
      </c>
      <c r="O97" s="96" t="str">
        <f t="shared" si="4"/>
        <v>marzo</v>
      </c>
    </row>
    <row r="98" spans="1:15" x14ac:dyDescent="0.3">
      <c r="A98" s="94" t="s">
        <v>133</v>
      </c>
      <c r="B98" s="95">
        <v>43189</v>
      </c>
      <c r="C98" s="94" t="s">
        <v>137</v>
      </c>
      <c r="G98" s="94" t="s">
        <v>127</v>
      </c>
      <c r="H98" s="94" t="s">
        <v>115</v>
      </c>
      <c r="I98" s="94" t="s">
        <v>114</v>
      </c>
      <c r="J98" s="94">
        <v>1049</v>
      </c>
      <c r="K98" s="94">
        <v>73.430000000000007</v>
      </c>
      <c r="L98" s="94">
        <f t="shared" si="5"/>
        <v>1122.43</v>
      </c>
      <c r="M98" s="94">
        <v>1122.43</v>
      </c>
      <c r="N98" s="94">
        <f t="shared" si="3"/>
        <v>0</v>
      </c>
      <c r="O98" s="96" t="str">
        <f t="shared" si="4"/>
        <v>marzo</v>
      </c>
    </row>
    <row r="99" spans="1:15" x14ac:dyDescent="0.3">
      <c r="A99" s="94" t="s">
        <v>131</v>
      </c>
      <c r="B99" s="95">
        <v>43189</v>
      </c>
      <c r="C99" s="94" t="s">
        <v>135</v>
      </c>
      <c r="G99" s="94" t="s">
        <v>116</v>
      </c>
      <c r="H99" s="94" t="s">
        <v>115</v>
      </c>
      <c r="I99" s="94" t="s">
        <v>114</v>
      </c>
      <c r="J99" s="94">
        <v>135</v>
      </c>
      <c r="K99" s="94">
        <v>9.4499999999999993</v>
      </c>
      <c r="L99" s="94">
        <f t="shared" si="5"/>
        <v>144.44999999999999</v>
      </c>
      <c r="M99" s="94">
        <v>0</v>
      </c>
      <c r="N99" s="94">
        <f t="shared" si="3"/>
        <v>144.44999999999999</v>
      </c>
      <c r="O99" s="96" t="str">
        <f t="shared" si="4"/>
        <v>marzo</v>
      </c>
    </row>
    <row r="100" spans="1:15" x14ac:dyDescent="0.3">
      <c r="A100" s="94" t="s">
        <v>129</v>
      </c>
      <c r="B100" s="95">
        <v>43185</v>
      </c>
      <c r="C100" s="94" t="s">
        <v>132</v>
      </c>
      <c r="G100" s="94" t="s">
        <v>127</v>
      </c>
      <c r="H100" s="94" t="s">
        <v>115</v>
      </c>
      <c r="I100" s="94" t="s">
        <v>114</v>
      </c>
      <c r="J100" s="94">
        <v>180</v>
      </c>
      <c r="K100" s="94">
        <v>12.6</v>
      </c>
      <c r="L100" s="94">
        <f t="shared" si="5"/>
        <v>192.6</v>
      </c>
      <c r="M100" s="94">
        <v>192.6</v>
      </c>
      <c r="N100" s="94">
        <f t="shared" si="3"/>
        <v>0</v>
      </c>
      <c r="O100" s="96" t="str">
        <f t="shared" si="4"/>
        <v>marzo</v>
      </c>
    </row>
    <row r="101" spans="1:15" x14ac:dyDescent="0.3">
      <c r="A101" s="94" t="s">
        <v>126</v>
      </c>
      <c r="B101" s="95">
        <v>43184</v>
      </c>
      <c r="C101" s="94" t="s">
        <v>130</v>
      </c>
      <c r="G101" s="94" t="s">
        <v>116</v>
      </c>
      <c r="H101" s="94" t="s">
        <v>115</v>
      </c>
      <c r="I101" s="94" t="s">
        <v>114</v>
      </c>
      <c r="J101" s="94">
        <v>30</v>
      </c>
      <c r="K101" s="94">
        <v>2.1</v>
      </c>
      <c r="L101" s="94">
        <f t="shared" si="5"/>
        <v>32.1</v>
      </c>
      <c r="M101" s="94">
        <v>0</v>
      </c>
      <c r="N101" s="94">
        <f t="shared" si="3"/>
        <v>32.1</v>
      </c>
      <c r="O101" s="96" t="str">
        <f t="shared" si="4"/>
        <v>marzo</v>
      </c>
    </row>
    <row r="102" spans="1:15" x14ac:dyDescent="0.3">
      <c r="A102" s="94" t="s">
        <v>124</v>
      </c>
      <c r="B102" s="95">
        <v>43184</v>
      </c>
      <c r="C102" s="94" t="s">
        <v>128</v>
      </c>
      <c r="G102" s="94" t="s">
        <v>116</v>
      </c>
      <c r="H102" s="94" t="s">
        <v>115</v>
      </c>
      <c r="I102" s="94" t="s">
        <v>114</v>
      </c>
      <c r="J102" s="94">
        <v>1512</v>
      </c>
      <c r="K102" s="94">
        <v>105.84</v>
      </c>
      <c r="L102" s="94">
        <f t="shared" si="5"/>
        <v>1617.84</v>
      </c>
      <c r="M102" s="94">
        <v>0</v>
      </c>
      <c r="N102" s="94">
        <f t="shared" si="3"/>
        <v>1617.84</v>
      </c>
      <c r="O102" s="96" t="str">
        <f t="shared" si="4"/>
        <v>marzo</v>
      </c>
    </row>
    <row r="103" spans="1:15" x14ac:dyDescent="0.3">
      <c r="A103" s="94" t="s">
        <v>122</v>
      </c>
      <c r="B103" s="95">
        <v>43184</v>
      </c>
      <c r="C103" s="94" t="s">
        <v>125</v>
      </c>
      <c r="G103" s="94" t="s">
        <v>116</v>
      </c>
      <c r="H103" s="94" t="s">
        <v>115</v>
      </c>
      <c r="I103" s="94" t="s">
        <v>114</v>
      </c>
      <c r="J103" s="94">
        <v>390</v>
      </c>
      <c r="K103" s="94">
        <v>27.3</v>
      </c>
      <c r="L103" s="94">
        <f t="shared" si="5"/>
        <v>417.3</v>
      </c>
      <c r="M103" s="94">
        <v>0</v>
      </c>
      <c r="N103" s="94">
        <f t="shared" si="3"/>
        <v>417.3</v>
      </c>
      <c r="O103" s="96" t="str">
        <f t="shared" si="4"/>
        <v>marzo</v>
      </c>
    </row>
    <row r="104" spans="1:15" x14ac:dyDescent="0.3">
      <c r="A104" s="94" t="s">
        <v>120</v>
      </c>
      <c r="B104" s="95">
        <v>43184</v>
      </c>
      <c r="C104" s="94" t="s">
        <v>123</v>
      </c>
      <c r="G104" s="94" t="s">
        <v>116</v>
      </c>
      <c r="H104" s="94" t="s">
        <v>115</v>
      </c>
      <c r="I104" s="94" t="s">
        <v>114</v>
      </c>
      <c r="J104" s="94">
        <v>90</v>
      </c>
      <c r="K104" s="94">
        <v>6.3</v>
      </c>
      <c r="L104" s="94">
        <f t="shared" si="5"/>
        <v>96.3</v>
      </c>
      <c r="M104" s="94">
        <v>0</v>
      </c>
      <c r="N104" s="94">
        <f t="shared" si="3"/>
        <v>96.3</v>
      </c>
      <c r="O104" s="96" t="str">
        <f t="shared" si="4"/>
        <v>marzo</v>
      </c>
    </row>
    <row r="105" spans="1:15" x14ac:dyDescent="0.3">
      <c r="A105" s="94" t="s">
        <v>118</v>
      </c>
      <c r="B105" s="95">
        <v>43183</v>
      </c>
      <c r="C105" s="94" t="s">
        <v>121</v>
      </c>
      <c r="G105" s="94" t="s">
        <v>116</v>
      </c>
      <c r="H105" s="94" t="s">
        <v>115</v>
      </c>
      <c r="I105" s="94" t="s">
        <v>114</v>
      </c>
      <c r="J105" s="94">
        <v>270</v>
      </c>
      <c r="K105" s="94">
        <v>18.899999999999999</v>
      </c>
      <c r="L105" s="94">
        <f t="shared" si="5"/>
        <v>288.89999999999998</v>
      </c>
      <c r="M105" s="94">
        <v>0</v>
      </c>
      <c r="N105" s="94">
        <f t="shared" si="3"/>
        <v>288.89999999999998</v>
      </c>
      <c r="O105" s="96" t="str">
        <f t="shared" si="4"/>
        <v>marzo</v>
      </c>
    </row>
    <row r="106" spans="1:15" x14ac:dyDescent="0.3">
      <c r="A106" s="94" t="s">
        <v>144</v>
      </c>
      <c r="B106" s="95">
        <v>43190</v>
      </c>
      <c r="C106" s="94" t="s">
        <v>119</v>
      </c>
      <c r="G106" s="94" t="s">
        <v>127</v>
      </c>
      <c r="H106" s="94" t="s">
        <v>115</v>
      </c>
      <c r="I106" s="94" t="s">
        <v>114</v>
      </c>
      <c r="J106" s="94">
        <v>290</v>
      </c>
      <c r="K106" s="94">
        <v>20.3</v>
      </c>
      <c r="L106" s="94">
        <f t="shared" si="5"/>
        <v>310.3</v>
      </c>
      <c r="M106" s="94">
        <v>310.3</v>
      </c>
      <c r="N106" s="94">
        <f t="shared" si="3"/>
        <v>0</v>
      </c>
      <c r="O106" s="96" t="str">
        <f t="shared" si="4"/>
        <v>marzo</v>
      </c>
    </row>
    <row r="107" spans="1:15" x14ac:dyDescent="0.3">
      <c r="A107" s="94" t="s">
        <v>142</v>
      </c>
      <c r="B107" s="95">
        <v>43190</v>
      </c>
      <c r="C107" s="94" t="s">
        <v>117</v>
      </c>
      <c r="G107" s="94" t="s">
        <v>134</v>
      </c>
      <c r="H107" s="94" t="s">
        <v>115</v>
      </c>
      <c r="I107" s="94" t="s">
        <v>114</v>
      </c>
      <c r="J107" s="94">
        <v>1170</v>
      </c>
      <c r="K107" s="94">
        <v>81.900000000000006</v>
      </c>
      <c r="L107" s="94">
        <f t="shared" si="5"/>
        <v>1251.9000000000001</v>
      </c>
      <c r="M107" s="94">
        <v>1201.9000000000001</v>
      </c>
      <c r="N107" s="94">
        <f t="shared" si="3"/>
        <v>50</v>
      </c>
      <c r="O107" s="96" t="str">
        <f t="shared" si="4"/>
        <v>marzo</v>
      </c>
    </row>
    <row r="108" spans="1:15" x14ac:dyDescent="0.3">
      <c r="A108" s="94" t="s">
        <v>140</v>
      </c>
      <c r="B108" s="95">
        <v>43190</v>
      </c>
      <c r="C108" s="94" t="s">
        <v>161</v>
      </c>
      <c r="G108" s="94" t="s">
        <v>116</v>
      </c>
      <c r="H108" s="94" t="s">
        <v>115</v>
      </c>
      <c r="I108" s="94" t="s">
        <v>114</v>
      </c>
      <c r="J108" s="94">
        <v>60</v>
      </c>
      <c r="K108" s="94">
        <v>4.2</v>
      </c>
      <c r="L108" s="94">
        <f t="shared" si="5"/>
        <v>64.2</v>
      </c>
      <c r="M108" s="94">
        <v>0</v>
      </c>
      <c r="N108" s="94">
        <f t="shared" si="3"/>
        <v>64.2</v>
      </c>
      <c r="O108" s="96" t="str">
        <f t="shared" si="4"/>
        <v>marzo</v>
      </c>
    </row>
    <row r="109" spans="1:15" x14ac:dyDescent="0.3">
      <c r="A109" s="94" t="s">
        <v>138</v>
      </c>
      <c r="B109" s="95">
        <v>43220</v>
      </c>
      <c r="C109" s="94" t="s">
        <v>153</v>
      </c>
      <c r="G109" s="94" t="s">
        <v>116</v>
      </c>
      <c r="H109" s="94" t="s">
        <v>115</v>
      </c>
      <c r="I109" s="94" t="s">
        <v>114</v>
      </c>
      <c r="J109" s="94">
        <v>440</v>
      </c>
      <c r="K109" s="94">
        <v>30.8</v>
      </c>
      <c r="L109" s="94">
        <f t="shared" si="5"/>
        <v>470.8</v>
      </c>
      <c r="M109" s="94">
        <v>0</v>
      </c>
      <c r="N109" s="94">
        <f t="shared" si="3"/>
        <v>470.8</v>
      </c>
      <c r="O109" s="96" t="str">
        <f t="shared" si="4"/>
        <v>abril</v>
      </c>
    </row>
    <row r="110" spans="1:15" x14ac:dyDescent="0.3">
      <c r="A110" s="94" t="s">
        <v>136</v>
      </c>
      <c r="B110" s="95">
        <v>43220</v>
      </c>
      <c r="C110" s="94" t="s">
        <v>152</v>
      </c>
      <c r="G110" s="94" t="s">
        <v>134</v>
      </c>
      <c r="H110" s="94" t="s">
        <v>115</v>
      </c>
      <c r="I110" s="94" t="s">
        <v>114</v>
      </c>
      <c r="J110" s="94">
        <v>560</v>
      </c>
      <c r="K110" s="94">
        <v>39.200000000000003</v>
      </c>
      <c r="L110" s="94">
        <f t="shared" si="5"/>
        <v>599.20000000000005</v>
      </c>
      <c r="M110" s="94">
        <v>360</v>
      </c>
      <c r="N110" s="94">
        <f t="shared" si="3"/>
        <v>239.20000000000005</v>
      </c>
      <c r="O110" s="96" t="str">
        <f t="shared" si="4"/>
        <v>abril</v>
      </c>
    </row>
    <row r="111" spans="1:15" x14ac:dyDescent="0.3">
      <c r="A111" s="94" t="s">
        <v>133</v>
      </c>
      <c r="B111" s="95">
        <v>43220</v>
      </c>
      <c r="C111" s="94" t="s">
        <v>151</v>
      </c>
      <c r="G111" s="94" t="s">
        <v>127</v>
      </c>
      <c r="H111" s="94" t="s">
        <v>115</v>
      </c>
      <c r="I111" s="94" t="s">
        <v>114</v>
      </c>
      <c r="J111" s="94">
        <v>1049</v>
      </c>
      <c r="K111" s="94">
        <v>73.430000000000007</v>
      </c>
      <c r="L111" s="94">
        <f t="shared" si="5"/>
        <v>1122.43</v>
      </c>
      <c r="M111" s="94">
        <v>1122.43</v>
      </c>
      <c r="N111" s="94">
        <f t="shared" si="3"/>
        <v>0</v>
      </c>
      <c r="O111" s="96" t="str">
        <f t="shared" si="4"/>
        <v>abril</v>
      </c>
    </row>
    <row r="112" spans="1:15" x14ac:dyDescent="0.3">
      <c r="A112" s="94" t="s">
        <v>131</v>
      </c>
      <c r="B112" s="95">
        <v>43220</v>
      </c>
      <c r="C112" s="94" t="s">
        <v>150</v>
      </c>
      <c r="G112" s="94" t="s">
        <v>116</v>
      </c>
      <c r="H112" s="94" t="s">
        <v>115</v>
      </c>
      <c r="I112" s="94" t="s">
        <v>114</v>
      </c>
      <c r="J112" s="94">
        <v>135</v>
      </c>
      <c r="K112" s="94">
        <v>9.4499999999999993</v>
      </c>
      <c r="L112" s="94">
        <f t="shared" si="5"/>
        <v>144.44999999999999</v>
      </c>
      <c r="M112" s="94">
        <v>0</v>
      </c>
      <c r="N112" s="94">
        <f t="shared" si="3"/>
        <v>144.44999999999999</v>
      </c>
      <c r="O112" s="96" t="str">
        <f t="shared" si="4"/>
        <v>abril</v>
      </c>
    </row>
    <row r="113" spans="1:15" x14ac:dyDescent="0.3">
      <c r="A113" s="94" t="s">
        <v>129</v>
      </c>
      <c r="B113" s="95">
        <v>43216</v>
      </c>
      <c r="C113" s="94" t="s">
        <v>149</v>
      </c>
      <c r="G113" s="94" t="s">
        <v>127</v>
      </c>
      <c r="H113" s="94" t="s">
        <v>115</v>
      </c>
      <c r="I113" s="94" t="s">
        <v>114</v>
      </c>
      <c r="J113" s="94">
        <v>180</v>
      </c>
      <c r="K113" s="94">
        <v>12.6</v>
      </c>
      <c r="L113" s="94">
        <f t="shared" si="5"/>
        <v>192.6</v>
      </c>
      <c r="M113" s="94">
        <v>192.6</v>
      </c>
      <c r="N113" s="94">
        <f t="shared" si="3"/>
        <v>0</v>
      </c>
      <c r="O113" s="96" t="str">
        <f t="shared" si="4"/>
        <v>abril</v>
      </c>
    </row>
    <row r="114" spans="1:15" x14ac:dyDescent="0.3">
      <c r="A114" s="94" t="s">
        <v>126</v>
      </c>
      <c r="B114" s="95">
        <v>43215</v>
      </c>
      <c r="C114" s="94" t="s">
        <v>148</v>
      </c>
      <c r="G114" s="94" t="s">
        <v>116</v>
      </c>
      <c r="H114" s="94" t="s">
        <v>115</v>
      </c>
      <c r="I114" s="94" t="s">
        <v>114</v>
      </c>
      <c r="J114" s="94">
        <v>30</v>
      </c>
      <c r="K114" s="94">
        <v>2.1</v>
      </c>
      <c r="L114" s="94">
        <f t="shared" si="5"/>
        <v>32.1</v>
      </c>
      <c r="M114" s="94">
        <v>0</v>
      </c>
      <c r="N114" s="94">
        <f t="shared" si="3"/>
        <v>32.1</v>
      </c>
      <c r="O114" s="96" t="str">
        <f t="shared" si="4"/>
        <v>abril</v>
      </c>
    </row>
    <row r="115" spans="1:15" x14ac:dyDescent="0.3">
      <c r="A115" s="94" t="s">
        <v>124</v>
      </c>
      <c r="B115" s="95">
        <v>43215</v>
      </c>
      <c r="C115" s="94" t="s">
        <v>147</v>
      </c>
      <c r="G115" s="94" t="s">
        <v>116</v>
      </c>
      <c r="H115" s="94" t="s">
        <v>115</v>
      </c>
      <c r="I115" s="94" t="s">
        <v>114</v>
      </c>
      <c r="J115" s="94">
        <v>1512</v>
      </c>
      <c r="K115" s="94">
        <v>105.84</v>
      </c>
      <c r="L115" s="94">
        <f t="shared" si="5"/>
        <v>1617.84</v>
      </c>
      <c r="M115" s="94">
        <v>0</v>
      </c>
      <c r="N115" s="94">
        <f t="shared" si="3"/>
        <v>1617.84</v>
      </c>
      <c r="O115" s="96" t="str">
        <f t="shared" si="4"/>
        <v>abril</v>
      </c>
    </row>
    <row r="116" spans="1:15" x14ac:dyDescent="0.3">
      <c r="A116" s="94" t="s">
        <v>122</v>
      </c>
      <c r="B116" s="95">
        <v>43215</v>
      </c>
      <c r="C116" s="94" t="s">
        <v>146</v>
      </c>
      <c r="G116" s="94" t="s">
        <v>116</v>
      </c>
      <c r="H116" s="94" t="s">
        <v>115</v>
      </c>
      <c r="I116" s="94" t="s">
        <v>114</v>
      </c>
      <c r="J116" s="94">
        <v>390</v>
      </c>
      <c r="K116" s="94">
        <v>27.3</v>
      </c>
      <c r="L116" s="94">
        <f t="shared" si="5"/>
        <v>417.3</v>
      </c>
      <c r="M116" s="94">
        <v>0</v>
      </c>
      <c r="N116" s="94">
        <f t="shared" si="3"/>
        <v>417.3</v>
      </c>
      <c r="O116" s="96" t="str">
        <f t="shared" si="4"/>
        <v>abril</v>
      </c>
    </row>
    <row r="117" spans="1:15" x14ac:dyDescent="0.3">
      <c r="A117" s="94" t="s">
        <v>120</v>
      </c>
      <c r="B117" s="95">
        <v>43215</v>
      </c>
      <c r="C117" s="94" t="s">
        <v>145</v>
      </c>
      <c r="G117" s="94" t="s">
        <v>116</v>
      </c>
      <c r="H117" s="94" t="s">
        <v>115</v>
      </c>
      <c r="I117" s="94" t="s">
        <v>114</v>
      </c>
      <c r="J117" s="94">
        <v>90</v>
      </c>
      <c r="K117" s="94">
        <v>6.3</v>
      </c>
      <c r="L117" s="94">
        <f t="shared" si="5"/>
        <v>96.3</v>
      </c>
      <c r="M117" s="94">
        <v>0</v>
      </c>
      <c r="N117" s="94">
        <f t="shared" si="3"/>
        <v>96.3</v>
      </c>
      <c r="O117" s="96" t="str">
        <f t="shared" si="4"/>
        <v>abril</v>
      </c>
    </row>
    <row r="118" spans="1:15" x14ac:dyDescent="0.3">
      <c r="A118" s="94" t="s">
        <v>118</v>
      </c>
      <c r="B118" s="95">
        <v>43214</v>
      </c>
      <c r="C118" s="94" t="s">
        <v>143</v>
      </c>
      <c r="G118" s="94" t="s">
        <v>116</v>
      </c>
      <c r="H118" s="94" t="s">
        <v>115</v>
      </c>
      <c r="I118" s="94" t="s">
        <v>114</v>
      </c>
      <c r="J118" s="94">
        <v>270</v>
      </c>
      <c r="K118" s="94">
        <v>18.899999999999999</v>
      </c>
      <c r="L118" s="94">
        <f t="shared" si="5"/>
        <v>288.89999999999998</v>
      </c>
      <c r="M118" s="94">
        <v>0</v>
      </c>
      <c r="N118" s="94">
        <f t="shared" si="3"/>
        <v>288.89999999999998</v>
      </c>
      <c r="O118" s="96" t="str">
        <f t="shared" si="4"/>
        <v>abril</v>
      </c>
    </row>
    <row r="119" spans="1:15" x14ac:dyDescent="0.3">
      <c r="A119" s="94" t="s">
        <v>144</v>
      </c>
      <c r="B119" s="95">
        <v>43220</v>
      </c>
      <c r="C119" s="94" t="s">
        <v>141</v>
      </c>
      <c r="G119" s="94" t="s">
        <v>127</v>
      </c>
      <c r="H119" s="94" t="s">
        <v>115</v>
      </c>
      <c r="I119" s="94" t="s">
        <v>114</v>
      </c>
      <c r="J119" s="94">
        <v>290</v>
      </c>
      <c r="K119" s="94">
        <v>20.3</v>
      </c>
      <c r="L119" s="94">
        <f t="shared" si="5"/>
        <v>310.3</v>
      </c>
      <c r="M119" s="94">
        <v>310.3</v>
      </c>
      <c r="N119" s="94">
        <f t="shared" si="3"/>
        <v>0</v>
      </c>
      <c r="O119" s="96" t="str">
        <f t="shared" si="4"/>
        <v>abril</v>
      </c>
    </row>
    <row r="120" spans="1:15" x14ac:dyDescent="0.3">
      <c r="A120" s="94" t="s">
        <v>142</v>
      </c>
      <c r="B120" s="95">
        <v>43220</v>
      </c>
      <c r="C120" s="94" t="s">
        <v>139</v>
      </c>
      <c r="G120" s="94" t="s">
        <v>134</v>
      </c>
      <c r="H120" s="94" t="s">
        <v>115</v>
      </c>
      <c r="I120" s="94" t="s">
        <v>114</v>
      </c>
      <c r="J120" s="94">
        <v>1170</v>
      </c>
      <c r="K120" s="94">
        <v>81.900000000000006</v>
      </c>
      <c r="L120" s="94">
        <f t="shared" si="5"/>
        <v>1251.9000000000001</v>
      </c>
      <c r="M120" s="94">
        <v>1201.9000000000001</v>
      </c>
      <c r="N120" s="94">
        <f t="shared" si="3"/>
        <v>50</v>
      </c>
      <c r="O120" s="96" t="str">
        <f t="shared" si="4"/>
        <v>abril</v>
      </c>
    </row>
    <row r="121" spans="1:15" x14ac:dyDescent="0.3">
      <c r="A121" s="94" t="s">
        <v>140</v>
      </c>
      <c r="B121" s="95">
        <v>43220</v>
      </c>
      <c r="C121" s="94" t="s">
        <v>137</v>
      </c>
      <c r="G121" s="94" t="s">
        <v>116</v>
      </c>
      <c r="H121" s="94" t="s">
        <v>115</v>
      </c>
      <c r="I121" s="94" t="s">
        <v>114</v>
      </c>
      <c r="J121" s="94">
        <v>60</v>
      </c>
      <c r="K121" s="94">
        <v>4.2</v>
      </c>
      <c r="L121" s="94">
        <f t="shared" si="5"/>
        <v>64.2</v>
      </c>
      <c r="M121" s="94">
        <v>0</v>
      </c>
      <c r="N121" s="94">
        <f t="shared" si="3"/>
        <v>64.2</v>
      </c>
      <c r="O121" s="96" t="str">
        <f t="shared" si="4"/>
        <v>abril</v>
      </c>
    </row>
    <row r="122" spans="1:15" x14ac:dyDescent="0.3">
      <c r="A122" s="94" t="s">
        <v>138</v>
      </c>
      <c r="B122" s="95">
        <v>43220</v>
      </c>
      <c r="C122" s="94" t="s">
        <v>135</v>
      </c>
      <c r="G122" s="94" t="s">
        <v>116</v>
      </c>
      <c r="H122" s="94" t="s">
        <v>115</v>
      </c>
      <c r="I122" s="94" t="s">
        <v>114</v>
      </c>
      <c r="J122" s="94">
        <v>440</v>
      </c>
      <c r="K122" s="94">
        <v>30.8</v>
      </c>
      <c r="L122" s="94">
        <f t="shared" si="5"/>
        <v>470.8</v>
      </c>
      <c r="M122" s="94">
        <v>0</v>
      </c>
      <c r="N122" s="94">
        <f t="shared" si="3"/>
        <v>470.8</v>
      </c>
      <c r="O122" s="96" t="str">
        <f t="shared" si="4"/>
        <v>abril</v>
      </c>
    </row>
    <row r="123" spans="1:15" x14ac:dyDescent="0.3">
      <c r="A123" s="94" t="s">
        <v>136</v>
      </c>
      <c r="B123" s="95">
        <v>43220</v>
      </c>
      <c r="C123" s="94" t="s">
        <v>132</v>
      </c>
      <c r="G123" s="94" t="s">
        <v>134</v>
      </c>
      <c r="H123" s="94" t="s">
        <v>115</v>
      </c>
      <c r="I123" s="94" t="s">
        <v>114</v>
      </c>
      <c r="J123" s="94">
        <v>560</v>
      </c>
      <c r="K123" s="94">
        <v>39.200000000000003</v>
      </c>
      <c r="L123" s="94">
        <f t="shared" si="5"/>
        <v>599.20000000000005</v>
      </c>
      <c r="M123" s="94">
        <v>360</v>
      </c>
      <c r="N123" s="94">
        <f t="shared" si="3"/>
        <v>239.20000000000005</v>
      </c>
      <c r="O123" s="96" t="str">
        <f t="shared" si="4"/>
        <v>abril</v>
      </c>
    </row>
    <row r="124" spans="1:15" x14ac:dyDescent="0.3">
      <c r="A124" s="94" t="s">
        <v>133</v>
      </c>
      <c r="B124" s="95">
        <v>43220</v>
      </c>
      <c r="C124" s="94" t="s">
        <v>130</v>
      </c>
      <c r="G124" s="94" t="s">
        <v>127</v>
      </c>
      <c r="H124" s="94" t="s">
        <v>115</v>
      </c>
      <c r="I124" s="94" t="s">
        <v>114</v>
      </c>
      <c r="J124" s="94">
        <v>1049</v>
      </c>
      <c r="K124" s="94">
        <v>73.430000000000007</v>
      </c>
      <c r="L124" s="94">
        <f t="shared" si="5"/>
        <v>1122.43</v>
      </c>
      <c r="M124" s="94">
        <v>1122.43</v>
      </c>
      <c r="N124" s="94">
        <f t="shared" si="3"/>
        <v>0</v>
      </c>
      <c r="O124" s="96" t="str">
        <f t="shared" si="4"/>
        <v>abril</v>
      </c>
    </row>
    <row r="125" spans="1:15" x14ac:dyDescent="0.3">
      <c r="A125" s="94" t="s">
        <v>131</v>
      </c>
      <c r="B125" s="95">
        <v>43220</v>
      </c>
      <c r="C125" s="94" t="s">
        <v>128</v>
      </c>
      <c r="G125" s="94" t="s">
        <v>116</v>
      </c>
      <c r="H125" s="94" t="s">
        <v>115</v>
      </c>
      <c r="I125" s="94" t="s">
        <v>114</v>
      </c>
      <c r="J125" s="94">
        <v>135</v>
      </c>
      <c r="K125" s="94">
        <v>9.4499999999999993</v>
      </c>
      <c r="L125" s="94">
        <f t="shared" si="5"/>
        <v>144.44999999999999</v>
      </c>
      <c r="M125" s="94">
        <v>0</v>
      </c>
      <c r="N125" s="94">
        <f t="shared" si="3"/>
        <v>144.44999999999999</v>
      </c>
      <c r="O125" s="96" t="str">
        <f t="shared" si="4"/>
        <v>abril</v>
      </c>
    </row>
    <row r="126" spans="1:15" x14ac:dyDescent="0.3">
      <c r="A126" s="94" t="s">
        <v>129</v>
      </c>
      <c r="B126" s="95">
        <v>43216</v>
      </c>
      <c r="C126" s="94" t="s">
        <v>125</v>
      </c>
      <c r="G126" s="94" t="s">
        <v>127</v>
      </c>
      <c r="H126" s="94" t="s">
        <v>115</v>
      </c>
      <c r="I126" s="94" t="s">
        <v>114</v>
      </c>
      <c r="J126" s="94">
        <v>180</v>
      </c>
      <c r="K126" s="94">
        <v>12.6</v>
      </c>
      <c r="L126" s="94">
        <f t="shared" si="5"/>
        <v>192.6</v>
      </c>
      <c r="M126" s="94">
        <v>192.6</v>
      </c>
      <c r="N126" s="94">
        <f t="shared" si="3"/>
        <v>0</v>
      </c>
      <c r="O126" s="96" t="str">
        <f t="shared" si="4"/>
        <v>abril</v>
      </c>
    </row>
    <row r="127" spans="1:15" x14ac:dyDescent="0.3">
      <c r="A127" s="94" t="s">
        <v>126</v>
      </c>
      <c r="B127" s="95">
        <v>43215</v>
      </c>
      <c r="C127" s="94" t="s">
        <v>123</v>
      </c>
      <c r="G127" s="94" t="s">
        <v>116</v>
      </c>
      <c r="H127" s="94" t="s">
        <v>115</v>
      </c>
      <c r="I127" s="94" t="s">
        <v>114</v>
      </c>
      <c r="J127" s="94">
        <v>30</v>
      </c>
      <c r="K127" s="94">
        <v>2.1</v>
      </c>
      <c r="L127" s="94">
        <f t="shared" si="5"/>
        <v>32.1</v>
      </c>
      <c r="M127" s="94">
        <v>0</v>
      </c>
      <c r="N127" s="94">
        <f t="shared" si="3"/>
        <v>32.1</v>
      </c>
      <c r="O127" s="96" t="str">
        <f t="shared" si="4"/>
        <v>abril</v>
      </c>
    </row>
    <row r="128" spans="1:15" x14ac:dyDescent="0.3">
      <c r="A128" s="94" t="s">
        <v>124</v>
      </c>
      <c r="B128" s="95">
        <v>43215</v>
      </c>
      <c r="C128" s="94" t="s">
        <v>121</v>
      </c>
      <c r="G128" s="94" t="s">
        <v>116</v>
      </c>
      <c r="H128" s="94" t="s">
        <v>115</v>
      </c>
      <c r="I128" s="94" t="s">
        <v>114</v>
      </c>
      <c r="J128" s="94">
        <v>1512</v>
      </c>
      <c r="K128" s="94">
        <v>105.84</v>
      </c>
      <c r="L128" s="94">
        <f t="shared" si="5"/>
        <v>1617.84</v>
      </c>
      <c r="M128" s="94">
        <v>0</v>
      </c>
      <c r="N128" s="94">
        <f t="shared" si="3"/>
        <v>1617.84</v>
      </c>
      <c r="O128" s="96" t="str">
        <f t="shared" si="4"/>
        <v>abril</v>
      </c>
    </row>
    <row r="129" spans="1:15" x14ac:dyDescent="0.3">
      <c r="A129" s="94" t="s">
        <v>122</v>
      </c>
      <c r="B129" s="95">
        <v>43215</v>
      </c>
      <c r="C129" s="94" t="s">
        <v>119</v>
      </c>
      <c r="G129" s="94" t="s">
        <v>116</v>
      </c>
      <c r="H129" s="94" t="s">
        <v>115</v>
      </c>
      <c r="I129" s="94" t="s">
        <v>114</v>
      </c>
      <c r="J129" s="94">
        <v>390</v>
      </c>
      <c r="K129" s="94">
        <v>27.3</v>
      </c>
      <c r="L129" s="94">
        <f t="shared" si="5"/>
        <v>417.3</v>
      </c>
      <c r="M129" s="94">
        <v>0</v>
      </c>
      <c r="N129" s="94">
        <f t="shared" si="3"/>
        <v>417.3</v>
      </c>
      <c r="O129" s="96" t="str">
        <f t="shared" si="4"/>
        <v>abril</v>
      </c>
    </row>
    <row r="130" spans="1:15" x14ac:dyDescent="0.3">
      <c r="A130" s="94" t="s">
        <v>120</v>
      </c>
      <c r="B130" s="95">
        <v>43215</v>
      </c>
      <c r="C130" s="94" t="s">
        <v>117</v>
      </c>
      <c r="G130" s="94" t="s">
        <v>116</v>
      </c>
      <c r="H130" s="94" t="s">
        <v>115</v>
      </c>
      <c r="I130" s="94" t="s">
        <v>114</v>
      </c>
      <c r="J130" s="94">
        <v>90</v>
      </c>
      <c r="K130" s="94">
        <v>6.3</v>
      </c>
      <c r="L130" s="94">
        <f t="shared" si="5"/>
        <v>96.3</v>
      </c>
      <c r="M130" s="94">
        <v>0</v>
      </c>
      <c r="N130" s="94">
        <f t="shared" ref="N130:N193" si="6">L130-M130</f>
        <v>96.3</v>
      </c>
      <c r="O130" s="96" t="str">
        <f t="shared" ref="O130:O193" si="7">TEXT(B130,"mmmmmmmmmmmmmm")</f>
        <v>abril</v>
      </c>
    </row>
    <row r="131" spans="1:15" x14ac:dyDescent="0.3">
      <c r="A131" s="94" t="s">
        <v>118</v>
      </c>
      <c r="B131" s="95">
        <v>43214</v>
      </c>
      <c r="C131" s="94" t="s">
        <v>161</v>
      </c>
      <c r="G131" s="94" t="s">
        <v>116</v>
      </c>
      <c r="H131" s="94" t="s">
        <v>115</v>
      </c>
      <c r="I131" s="94" t="s">
        <v>114</v>
      </c>
      <c r="J131" s="94">
        <v>270</v>
      </c>
      <c r="K131" s="94">
        <v>18.899999999999999</v>
      </c>
      <c r="L131" s="94">
        <f t="shared" ref="L131:L194" si="8">J131+K131</f>
        <v>288.89999999999998</v>
      </c>
      <c r="M131" s="94">
        <v>0</v>
      </c>
      <c r="N131" s="94">
        <f t="shared" si="6"/>
        <v>288.89999999999998</v>
      </c>
      <c r="O131" s="96" t="str">
        <f t="shared" si="7"/>
        <v>abril</v>
      </c>
    </row>
    <row r="132" spans="1:15" x14ac:dyDescent="0.3">
      <c r="A132" s="94" t="s">
        <v>144</v>
      </c>
      <c r="B132" s="95">
        <v>43251</v>
      </c>
      <c r="C132" s="94" t="s">
        <v>153</v>
      </c>
      <c r="G132" s="94" t="s">
        <v>127</v>
      </c>
      <c r="H132" s="94" t="s">
        <v>115</v>
      </c>
      <c r="I132" s="94" t="s">
        <v>114</v>
      </c>
      <c r="J132" s="94">
        <v>290</v>
      </c>
      <c r="K132" s="94">
        <v>20.3</v>
      </c>
      <c r="L132" s="94">
        <f t="shared" si="8"/>
        <v>310.3</v>
      </c>
      <c r="M132" s="94">
        <v>310.3</v>
      </c>
      <c r="N132" s="94">
        <f t="shared" si="6"/>
        <v>0</v>
      </c>
      <c r="O132" s="96" t="str">
        <f t="shared" si="7"/>
        <v>mayo</v>
      </c>
    </row>
    <row r="133" spans="1:15" x14ac:dyDescent="0.3">
      <c r="A133" s="94" t="s">
        <v>142</v>
      </c>
      <c r="B133" s="95">
        <v>43251</v>
      </c>
      <c r="C133" s="94" t="s">
        <v>152</v>
      </c>
      <c r="G133" s="94" t="s">
        <v>134</v>
      </c>
      <c r="H133" s="94" t="s">
        <v>115</v>
      </c>
      <c r="I133" s="94" t="s">
        <v>114</v>
      </c>
      <c r="J133" s="94">
        <v>1170</v>
      </c>
      <c r="K133" s="94">
        <v>81.900000000000006</v>
      </c>
      <c r="L133" s="94">
        <f t="shared" si="8"/>
        <v>1251.9000000000001</v>
      </c>
      <c r="M133" s="94">
        <v>1201.9000000000001</v>
      </c>
      <c r="N133" s="94">
        <f t="shared" si="6"/>
        <v>50</v>
      </c>
      <c r="O133" s="96" t="str">
        <f t="shared" si="7"/>
        <v>mayo</v>
      </c>
    </row>
    <row r="134" spans="1:15" x14ac:dyDescent="0.3">
      <c r="A134" s="94" t="s">
        <v>140</v>
      </c>
      <c r="B134" s="95">
        <v>43251</v>
      </c>
      <c r="C134" s="94" t="s">
        <v>151</v>
      </c>
      <c r="G134" s="94" t="s">
        <v>116</v>
      </c>
      <c r="H134" s="94" t="s">
        <v>115</v>
      </c>
      <c r="I134" s="94" t="s">
        <v>114</v>
      </c>
      <c r="J134" s="94">
        <v>60</v>
      </c>
      <c r="K134" s="94">
        <v>4.2</v>
      </c>
      <c r="L134" s="94">
        <f t="shared" si="8"/>
        <v>64.2</v>
      </c>
      <c r="M134" s="94">
        <v>0</v>
      </c>
      <c r="N134" s="94">
        <f t="shared" si="6"/>
        <v>64.2</v>
      </c>
      <c r="O134" s="96" t="str">
        <f t="shared" si="7"/>
        <v>mayo</v>
      </c>
    </row>
    <row r="135" spans="1:15" x14ac:dyDescent="0.3">
      <c r="A135" s="94" t="s">
        <v>138</v>
      </c>
      <c r="B135" s="95">
        <v>43251</v>
      </c>
      <c r="C135" s="94" t="s">
        <v>150</v>
      </c>
      <c r="G135" s="94" t="s">
        <v>116</v>
      </c>
      <c r="H135" s="94" t="s">
        <v>115</v>
      </c>
      <c r="I135" s="94" t="s">
        <v>114</v>
      </c>
      <c r="J135" s="94">
        <v>440</v>
      </c>
      <c r="K135" s="94">
        <v>30.8</v>
      </c>
      <c r="L135" s="94">
        <f t="shared" si="8"/>
        <v>470.8</v>
      </c>
      <c r="M135" s="94">
        <v>0</v>
      </c>
      <c r="N135" s="94">
        <f t="shared" si="6"/>
        <v>470.8</v>
      </c>
      <c r="O135" s="96" t="str">
        <f t="shared" si="7"/>
        <v>mayo</v>
      </c>
    </row>
    <row r="136" spans="1:15" x14ac:dyDescent="0.3">
      <c r="A136" s="94" t="s">
        <v>136</v>
      </c>
      <c r="B136" s="95">
        <v>43251</v>
      </c>
      <c r="C136" s="94" t="s">
        <v>149</v>
      </c>
      <c r="G136" s="94" t="s">
        <v>134</v>
      </c>
      <c r="H136" s="94" t="s">
        <v>115</v>
      </c>
      <c r="I136" s="94" t="s">
        <v>114</v>
      </c>
      <c r="J136" s="94">
        <v>560</v>
      </c>
      <c r="K136" s="94">
        <v>39.200000000000003</v>
      </c>
      <c r="L136" s="94">
        <f t="shared" si="8"/>
        <v>599.20000000000005</v>
      </c>
      <c r="M136" s="94">
        <v>360</v>
      </c>
      <c r="N136" s="94">
        <f t="shared" si="6"/>
        <v>239.20000000000005</v>
      </c>
      <c r="O136" s="96" t="str">
        <f t="shared" si="7"/>
        <v>mayo</v>
      </c>
    </row>
    <row r="137" spans="1:15" x14ac:dyDescent="0.3">
      <c r="A137" s="94" t="s">
        <v>133</v>
      </c>
      <c r="B137" s="95">
        <v>43251</v>
      </c>
      <c r="C137" s="94" t="s">
        <v>148</v>
      </c>
      <c r="G137" s="94" t="s">
        <v>127</v>
      </c>
      <c r="H137" s="94" t="s">
        <v>115</v>
      </c>
      <c r="I137" s="94" t="s">
        <v>114</v>
      </c>
      <c r="J137" s="94">
        <v>1049</v>
      </c>
      <c r="K137" s="94">
        <v>73.430000000000007</v>
      </c>
      <c r="L137" s="94">
        <f t="shared" si="8"/>
        <v>1122.43</v>
      </c>
      <c r="M137" s="94">
        <v>1122.43</v>
      </c>
      <c r="N137" s="94">
        <f t="shared" si="6"/>
        <v>0</v>
      </c>
      <c r="O137" s="96" t="str">
        <f t="shared" si="7"/>
        <v>mayo</v>
      </c>
    </row>
    <row r="138" spans="1:15" x14ac:dyDescent="0.3">
      <c r="A138" s="94" t="s">
        <v>131</v>
      </c>
      <c r="B138" s="95">
        <v>43250</v>
      </c>
      <c r="C138" s="94" t="s">
        <v>147</v>
      </c>
      <c r="G138" s="94" t="s">
        <v>116</v>
      </c>
      <c r="H138" s="94" t="s">
        <v>115</v>
      </c>
      <c r="I138" s="94" t="s">
        <v>114</v>
      </c>
      <c r="J138" s="94">
        <v>135</v>
      </c>
      <c r="K138" s="94">
        <v>9.4499999999999993</v>
      </c>
      <c r="L138" s="94">
        <f t="shared" si="8"/>
        <v>144.44999999999999</v>
      </c>
      <c r="M138" s="94">
        <v>0</v>
      </c>
      <c r="N138" s="94">
        <f t="shared" si="6"/>
        <v>144.44999999999999</v>
      </c>
      <c r="O138" s="96" t="str">
        <f t="shared" si="7"/>
        <v>mayo</v>
      </c>
    </row>
    <row r="139" spans="1:15" x14ac:dyDescent="0.3">
      <c r="A139" s="94" t="s">
        <v>129</v>
      </c>
      <c r="B139" s="95">
        <v>43246</v>
      </c>
      <c r="C139" s="94" t="s">
        <v>146</v>
      </c>
      <c r="G139" s="94" t="s">
        <v>127</v>
      </c>
      <c r="H139" s="94" t="s">
        <v>115</v>
      </c>
      <c r="I139" s="94" t="s">
        <v>114</v>
      </c>
      <c r="J139" s="94">
        <v>180</v>
      </c>
      <c r="K139" s="94">
        <v>12.6</v>
      </c>
      <c r="L139" s="94">
        <f t="shared" si="8"/>
        <v>192.6</v>
      </c>
      <c r="M139" s="94">
        <v>192.6</v>
      </c>
      <c r="N139" s="94">
        <f t="shared" si="6"/>
        <v>0</v>
      </c>
      <c r="O139" s="96" t="str">
        <f t="shared" si="7"/>
        <v>mayo</v>
      </c>
    </row>
    <row r="140" spans="1:15" x14ac:dyDescent="0.3">
      <c r="A140" s="94" t="s">
        <v>126</v>
      </c>
      <c r="B140" s="95">
        <v>43245</v>
      </c>
      <c r="C140" s="94" t="s">
        <v>145</v>
      </c>
      <c r="G140" s="94" t="s">
        <v>116</v>
      </c>
      <c r="H140" s="94" t="s">
        <v>115</v>
      </c>
      <c r="I140" s="94" t="s">
        <v>114</v>
      </c>
      <c r="J140" s="94">
        <v>30</v>
      </c>
      <c r="K140" s="94">
        <v>2.1</v>
      </c>
      <c r="L140" s="94">
        <f t="shared" si="8"/>
        <v>32.1</v>
      </c>
      <c r="M140" s="94">
        <v>0</v>
      </c>
      <c r="N140" s="94">
        <f t="shared" si="6"/>
        <v>32.1</v>
      </c>
      <c r="O140" s="96" t="str">
        <f t="shared" si="7"/>
        <v>mayo</v>
      </c>
    </row>
    <row r="141" spans="1:15" x14ac:dyDescent="0.3">
      <c r="A141" s="94" t="s">
        <v>124</v>
      </c>
      <c r="B141" s="95">
        <v>43245</v>
      </c>
      <c r="C141" s="94" t="s">
        <v>143</v>
      </c>
      <c r="G141" s="94" t="s">
        <v>116</v>
      </c>
      <c r="H141" s="94" t="s">
        <v>115</v>
      </c>
      <c r="I141" s="94" t="s">
        <v>114</v>
      </c>
      <c r="J141" s="94">
        <v>1512</v>
      </c>
      <c r="K141" s="94">
        <v>105.84</v>
      </c>
      <c r="L141" s="94">
        <f t="shared" si="8"/>
        <v>1617.84</v>
      </c>
      <c r="M141" s="94">
        <v>0</v>
      </c>
      <c r="N141" s="94">
        <f t="shared" si="6"/>
        <v>1617.84</v>
      </c>
      <c r="O141" s="96" t="str">
        <f t="shared" si="7"/>
        <v>mayo</v>
      </c>
    </row>
    <row r="142" spans="1:15" x14ac:dyDescent="0.3">
      <c r="A142" s="94" t="s">
        <v>122</v>
      </c>
      <c r="B142" s="95">
        <v>43245</v>
      </c>
      <c r="C142" s="94" t="s">
        <v>141</v>
      </c>
      <c r="G142" s="94" t="s">
        <v>116</v>
      </c>
      <c r="H142" s="94" t="s">
        <v>115</v>
      </c>
      <c r="I142" s="94" t="s">
        <v>114</v>
      </c>
      <c r="J142" s="94">
        <v>390</v>
      </c>
      <c r="K142" s="94">
        <v>27.3</v>
      </c>
      <c r="L142" s="94">
        <f t="shared" si="8"/>
        <v>417.3</v>
      </c>
      <c r="M142" s="94">
        <v>0</v>
      </c>
      <c r="N142" s="94">
        <f t="shared" si="6"/>
        <v>417.3</v>
      </c>
      <c r="O142" s="96" t="str">
        <f t="shared" si="7"/>
        <v>mayo</v>
      </c>
    </row>
    <row r="143" spans="1:15" x14ac:dyDescent="0.3">
      <c r="A143" s="94" t="s">
        <v>120</v>
      </c>
      <c r="B143" s="95">
        <v>43245</v>
      </c>
      <c r="C143" s="94" t="s">
        <v>139</v>
      </c>
      <c r="G143" s="94" t="s">
        <v>116</v>
      </c>
      <c r="H143" s="94" t="s">
        <v>115</v>
      </c>
      <c r="I143" s="94" t="s">
        <v>114</v>
      </c>
      <c r="J143" s="94">
        <v>90</v>
      </c>
      <c r="K143" s="94">
        <v>6.3</v>
      </c>
      <c r="L143" s="94">
        <f t="shared" si="8"/>
        <v>96.3</v>
      </c>
      <c r="M143" s="94">
        <v>0</v>
      </c>
      <c r="N143" s="94">
        <f t="shared" si="6"/>
        <v>96.3</v>
      </c>
      <c r="O143" s="96" t="str">
        <f t="shared" si="7"/>
        <v>mayo</v>
      </c>
    </row>
    <row r="144" spans="1:15" x14ac:dyDescent="0.3">
      <c r="A144" s="94" t="s">
        <v>118</v>
      </c>
      <c r="B144" s="95">
        <v>43244</v>
      </c>
      <c r="C144" s="94" t="s">
        <v>137</v>
      </c>
      <c r="G144" s="94" t="s">
        <v>116</v>
      </c>
      <c r="H144" s="94" t="s">
        <v>115</v>
      </c>
      <c r="I144" s="94" t="s">
        <v>114</v>
      </c>
      <c r="J144" s="94">
        <v>270</v>
      </c>
      <c r="K144" s="94">
        <v>18.899999999999999</v>
      </c>
      <c r="L144" s="94">
        <f t="shared" si="8"/>
        <v>288.89999999999998</v>
      </c>
      <c r="M144" s="94">
        <v>0</v>
      </c>
      <c r="N144" s="94">
        <f t="shared" si="6"/>
        <v>288.89999999999998</v>
      </c>
      <c r="O144" s="96" t="str">
        <f t="shared" si="7"/>
        <v>mayo</v>
      </c>
    </row>
    <row r="145" spans="1:15" x14ac:dyDescent="0.3">
      <c r="A145" s="94" t="s">
        <v>144</v>
      </c>
      <c r="B145" s="95">
        <v>43281</v>
      </c>
      <c r="C145" s="94" t="s">
        <v>153</v>
      </c>
      <c r="G145" s="94" t="s">
        <v>127</v>
      </c>
      <c r="H145" s="94" t="s">
        <v>115</v>
      </c>
      <c r="I145" s="94" t="s">
        <v>114</v>
      </c>
      <c r="J145" s="94">
        <v>290</v>
      </c>
      <c r="K145" s="94">
        <v>20.3</v>
      </c>
      <c r="L145" s="94">
        <f t="shared" si="8"/>
        <v>310.3</v>
      </c>
      <c r="M145" s="94">
        <v>310.3</v>
      </c>
      <c r="N145" s="94">
        <f t="shared" si="6"/>
        <v>0</v>
      </c>
      <c r="O145" s="96" t="str">
        <f t="shared" si="7"/>
        <v>junio</v>
      </c>
    </row>
    <row r="146" spans="1:15" x14ac:dyDescent="0.3">
      <c r="A146" s="94" t="s">
        <v>142</v>
      </c>
      <c r="B146" s="95">
        <v>43281</v>
      </c>
      <c r="C146" s="94" t="s">
        <v>152</v>
      </c>
      <c r="G146" s="94" t="s">
        <v>134</v>
      </c>
      <c r="H146" s="94" t="s">
        <v>115</v>
      </c>
      <c r="I146" s="94" t="s">
        <v>114</v>
      </c>
      <c r="J146" s="94">
        <v>1170</v>
      </c>
      <c r="K146" s="94">
        <v>81.900000000000006</v>
      </c>
      <c r="L146" s="94">
        <f t="shared" si="8"/>
        <v>1251.9000000000001</v>
      </c>
      <c r="M146" s="94">
        <v>1201.9000000000001</v>
      </c>
      <c r="N146" s="94">
        <f t="shared" si="6"/>
        <v>50</v>
      </c>
      <c r="O146" s="96" t="str">
        <f t="shared" si="7"/>
        <v>junio</v>
      </c>
    </row>
    <row r="147" spans="1:15" x14ac:dyDescent="0.3">
      <c r="A147" s="94" t="s">
        <v>140</v>
      </c>
      <c r="B147" s="95">
        <v>43281</v>
      </c>
      <c r="C147" s="94" t="s">
        <v>151</v>
      </c>
      <c r="G147" s="94" t="s">
        <v>116</v>
      </c>
      <c r="H147" s="94" t="s">
        <v>115</v>
      </c>
      <c r="I147" s="94" t="s">
        <v>114</v>
      </c>
      <c r="J147" s="94">
        <v>60</v>
      </c>
      <c r="K147" s="94">
        <v>4.2</v>
      </c>
      <c r="L147" s="94">
        <f t="shared" si="8"/>
        <v>64.2</v>
      </c>
      <c r="M147" s="94">
        <v>0</v>
      </c>
      <c r="N147" s="94">
        <f t="shared" si="6"/>
        <v>64.2</v>
      </c>
      <c r="O147" s="96" t="str">
        <f t="shared" si="7"/>
        <v>junio</v>
      </c>
    </row>
    <row r="148" spans="1:15" x14ac:dyDescent="0.3">
      <c r="A148" s="94" t="s">
        <v>138</v>
      </c>
      <c r="B148" s="95">
        <v>43281</v>
      </c>
      <c r="C148" s="94" t="s">
        <v>150</v>
      </c>
      <c r="G148" s="94" t="s">
        <v>116</v>
      </c>
      <c r="H148" s="94" t="s">
        <v>115</v>
      </c>
      <c r="I148" s="94" t="s">
        <v>114</v>
      </c>
      <c r="J148" s="94">
        <v>440</v>
      </c>
      <c r="K148" s="94">
        <v>30.8</v>
      </c>
      <c r="L148" s="94">
        <f t="shared" si="8"/>
        <v>470.8</v>
      </c>
      <c r="M148" s="94">
        <v>0</v>
      </c>
      <c r="N148" s="94">
        <f t="shared" si="6"/>
        <v>470.8</v>
      </c>
      <c r="O148" s="96" t="str">
        <f t="shared" si="7"/>
        <v>junio</v>
      </c>
    </row>
    <row r="149" spans="1:15" x14ac:dyDescent="0.3">
      <c r="A149" s="94" t="s">
        <v>136</v>
      </c>
      <c r="B149" s="95">
        <v>43281</v>
      </c>
      <c r="C149" s="94" t="s">
        <v>149</v>
      </c>
      <c r="G149" s="94" t="s">
        <v>134</v>
      </c>
      <c r="H149" s="94" t="s">
        <v>115</v>
      </c>
      <c r="I149" s="94" t="s">
        <v>114</v>
      </c>
      <c r="J149" s="94">
        <v>560</v>
      </c>
      <c r="K149" s="94">
        <v>39.200000000000003</v>
      </c>
      <c r="L149" s="94">
        <f t="shared" si="8"/>
        <v>599.20000000000005</v>
      </c>
      <c r="M149" s="94">
        <v>360</v>
      </c>
      <c r="N149" s="94">
        <f t="shared" si="6"/>
        <v>239.20000000000005</v>
      </c>
      <c r="O149" s="96" t="str">
        <f t="shared" si="7"/>
        <v>junio</v>
      </c>
    </row>
    <row r="150" spans="1:15" x14ac:dyDescent="0.3">
      <c r="A150" s="94" t="s">
        <v>133</v>
      </c>
      <c r="B150" s="95">
        <v>43281</v>
      </c>
      <c r="C150" s="94" t="s">
        <v>148</v>
      </c>
      <c r="G150" s="94" t="s">
        <v>127</v>
      </c>
      <c r="H150" s="94" t="s">
        <v>115</v>
      </c>
      <c r="I150" s="94" t="s">
        <v>114</v>
      </c>
      <c r="J150" s="94">
        <v>1049</v>
      </c>
      <c r="K150" s="94">
        <v>73.430000000000007</v>
      </c>
      <c r="L150" s="94">
        <f t="shared" si="8"/>
        <v>1122.43</v>
      </c>
      <c r="M150" s="94">
        <v>1122.43</v>
      </c>
      <c r="N150" s="94">
        <f t="shared" si="6"/>
        <v>0</v>
      </c>
      <c r="O150" s="96" t="str">
        <f t="shared" si="7"/>
        <v>junio</v>
      </c>
    </row>
    <row r="151" spans="1:15" x14ac:dyDescent="0.3">
      <c r="A151" s="94" t="s">
        <v>131</v>
      </c>
      <c r="B151" s="95">
        <v>43281</v>
      </c>
      <c r="C151" s="94" t="s">
        <v>147</v>
      </c>
      <c r="G151" s="94" t="s">
        <v>116</v>
      </c>
      <c r="H151" s="94" t="s">
        <v>115</v>
      </c>
      <c r="I151" s="94" t="s">
        <v>114</v>
      </c>
      <c r="J151" s="94">
        <v>135</v>
      </c>
      <c r="K151" s="94">
        <v>9.4499999999999993</v>
      </c>
      <c r="L151" s="94">
        <f t="shared" si="8"/>
        <v>144.44999999999999</v>
      </c>
      <c r="M151" s="94">
        <v>0</v>
      </c>
      <c r="N151" s="94">
        <f t="shared" si="6"/>
        <v>144.44999999999999</v>
      </c>
      <c r="O151" s="96" t="str">
        <f t="shared" si="7"/>
        <v>junio</v>
      </c>
    </row>
    <row r="152" spans="1:15" x14ac:dyDescent="0.3">
      <c r="A152" s="94" t="s">
        <v>129</v>
      </c>
      <c r="B152" s="95">
        <v>43277</v>
      </c>
      <c r="C152" s="94" t="s">
        <v>146</v>
      </c>
      <c r="G152" s="94" t="s">
        <v>127</v>
      </c>
      <c r="H152" s="94" t="s">
        <v>115</v>
      </c>
      <c r="I152" s="94" t="s">
        <v>114</v>
      </c>
      <c r="J152" s="94">
        <v>180</v>
      </c>
      <c r="K152" s="94">
        <v>12.6</v>
      </c>
      <c r="L152" s="94">
        <f t="shared" si="8"/>
        <v>192.6</v>
      </c>
      <c r="M152" s="94">
        <v>192.6</v>
      </c>
      <c r="N152" s="94">
        <f t="shared" si="6"/>
        <v>0</v>
      </c>
      <c r="O152" s="96" t="str">
        <f t="shared" si="7"/>
        <v>junio</v>
      </c>
    </row>
    <row r="153" spans="1:15" x14ac:dyDescent="0.3">
      <c r="A153" s="94" t="s">
        <v>126</v>
      </c>
      <c r="B153" s="95">
        <v>43276</v>
      </c>
      <c r="C153" s="94" t="s">
        <v>145</v>
      </c>
      <c r="G153" s="94" t="s">
        <v>116</v>
      </c>
      <c r="H153" s="94" t="s">
        <v>115</v>
      </c>
      <c r="I153" s="94" t="s">
        <v>114</v>
      </c>
      <c r="J153" s="94">
        <v>30</v>
      </c>
      <c r="K153" s="94">
        <v>2.1</v>
      </c>
      <c r="L153" s="94">
        <f t="shared" si="8"/>
        <v>32.1</v>
      </c>
      <c r="M153" s="94">
        <v>0</v>
      </c>
      <c r="N153" s="94">
        <f t="shared" si="6"/>
        <v>32.1</v>
      </c>
      <c r="O153" s="96" t="str">
        <f t="shared" si="7"/>
        <v>junio</v>
      </c>
    </row>
    <row r="154" spans="1:15" x14ac:dyDescent="0.3">
      <c r="A154" s="94" t="s">
        <v>124</v>
      </c>
      <c r="B154" s="95">
        <v>43276</v>
      </c>
      <c r="C154" s="94" t="s">
        <v>143</v>
      </c>
      <c r="G154" s="94" t="s">
        <v>116</v>
      </c>
      <c r="H154" s="94" t="s">
        <v>115</v>
      </c>
      <c r="I154" s="94" t="s">
        <v>114</v>
      </c>
      <c r="J154" s="94">
        <v>1512</v>
      </c>
      <c r="K154" s="94">
        <v>105.84</v>
      </c>
      <c r="L154" s="94">
        <f t="shared" si="8"/>
        <v>1617.84</v>
      </c>
      <c r="M154" s="94">
        <v>0</v>
      </c>
      <c r="N154" s="94">
        <f t="shared" si="6"/>
        <v>1617.84</v>
      </c>
      <c r="O154" s="96" t="str">
        <f t="shared" si="7"/>
        <v>junio</v>
      </c>
    </row>
    <row r="155" spans="1:15" x14ac:dyDescent="0.3">
      <c r="A155" s="94" t="s">
        <v>122</v>
      </c>
      <c r="B155" s="95">
        <v>43276</v>
      </c>
      <c r="C155" s="94" t="s">
        <v>141</v>
      </c>
      <c r="G155" s="94" t="s">
        <v>116</v>
      </c>
      <c r="H155" s="94" t="s">
        <v>115</v>
      </c>
      <c r="I155" s="94" t="s">
        <v>114</v>
      </c>
      <c r="J155" s="94">
        <v>390</v>
      </c>
      <c r="K155" s="94">
        <v>27.3</v>
      </c>
      <c r="L155" s="94">
        <f t="shared" si="8"/>
        <v>417.3</v>
      </c>
      <c r="M155" s="94">
        <v>0</v>
      </c>
      <c r="N155" s="94">
        <f t="shared" si="6"/>
        <v>417.3</v>
      </c>
      <c r="O155" s="96" t="str">
        <f t="shared" si="7"/>
        <v>junio</v>
      </c>
    </row>
    <row r="156" spans="1:15" x14ac:dyDescent="0.3">
      <c r="A156" s="94" t="s">
        <v>120</v>
      </c>
      <c r="B156" s="95">
        <v>43276</v>
      </c>
      <c r="C156" s="94" t="s">
        <v>139</v>
      </c>
      <c r="G156" s="94" t="s">
        <v>116</v>
      </c>
      <c r="H156" s="94" t="s">
        <v>115</v>
      </c>
      <c r="I156" s="94" t="s">
        <v>114</v>
      </c>
      <c r="J156" s="94">
        <v>90</v>
      </c>
      <c r="K156" s="94">
        <v>6.3</v>
      </c>
      <c r="L156" s="94">
        <f t="shared" si="8"/>
        <v>96.3</v>
      </c>
      <c r="M156" s="94">
        <v>0</v>
      </c>
      <c r="N156" s="94">
        <f t="shared" si="6"/>
        <v>96.3</v>
      </c>
      <c r="O156" s="96" t="str">
        <f t="shared" si="7"/>
        <v>junio</v>
      </c>
    </row>
    <row r="157" spans="1:15" x14ac:dyDescent="0.3">
      <c r="A157" s="94" t="s">
        <v>118</v>
      </c>
      <c r="B157" s="95">
        <v>43275</v>
      </c>
      <c r="C157" s="94" t="s">
        <v>137</v>
      </c>
      <c r="G157" s="94" t="s">
        <v>116</v>
      </c>
      <c r="H157" s="94" t="s">
        <v>115</v>
      </c>
      <c r="I157" s="94" t="s">
        <v>114</v>
      </c>
      <c r="J157" s="94">
        <v>270</v>
      </c>
      <c r="K157" s="94">
        <v>18.899999999999999</v>
      </c>
      <c r="L157" s="94">
        <f t="shared" si="8"/>
        <v>288.89999999999998</v>
      </c>
      <c r="M157" s="94">
        <v>0</v>
      </c>
      <c r="N157" s="94">
        <f t="shared" si="6"/>
        <v>288.89999999999998</v>
      </c>
      <c r="O157" s="96" t="str">
        <f t="shared" si="7"/>
        <v>junio</v>
      </c>
    </row>
    <row r="158" spans="1:15" x14ac:dyDescent="0.3">
      <c r="A158" s="94" t="s">
        <v>144</v>
      </c>
      <c r="B158" s="95">
        <v>43275</v>
      </c>
      <c r="C158" s="94" t="s">
        <v>135</v>
      </c>
      <c r="G158" s="94" t="s">
        <v>127</v>
      </c>
      <c r="H158" s="94" t="s">
        <v>115</v>
      </c>
      <c r="I158" s="94" t="s">
        <v>114</v>
      </c>
      <c r="J158" s="94">
        <v>290</v>
      </c>
      <c r="K158" s="94">
        <v>20.3</v>
      </c>
      <c r="L158" s="94">
        <f t="shared" si="8"/>
        <v>310.3</v>
      </c>
      <c r="M158" s="94">
        <v>310.3</v>
      </c>
      <c r="N158" s="94">
        <f t="shared" si="6"/>
        <v>0</v>
      </c>
      <c r="O158" s="96" t="str">
        <f t="shared" si="7"/>
        <v>junio</v>
      </c>
    </row>
    <row r="159" spans="1:15" x14ac:dyDescent="0.3">
      <c r="A159" s="94" t="s">
        <v>142</v>
      </c>
      <c r="B159" s="95">
        <v>43275</v>
      </c>
      <c r="C159" s="94" t="s">
        <v>132</v>
      </c>
      <c r="G159" s="94" t="s">
        <v>134</v>
      </c>
      <c r="H159" s="94" t="s">
        <v>115</v>
      </c>
      <c r="I159" s="94" t="s">
        <v>114</v>
      </c>
      <c r="J159" s="94">
        <v>1170</v>
      </c>
      <c r="K159" s="94">
        <v>81.900000000000006</v>
      </c>
      <c r="L159" s="94">
        <f t="shared" si="8"/>
        <v>1251.9000000000001</v>
      </c>
      <c r="M159" s="94">
        <v>1201.9000000000001</v>
      </c>
      <c r="N159" s="94">
        <f t="shared" si="6"/>
        <v>50</v>
      </c>
      <c r="O159" s="96" t="str">
        <f t="shared" si="7"/>
        <v>junio</v>
      </c>
    </row>
    <row r="160" spans="1:15" x14ac:dyDescent="0.3">
      <c r="A160" s="94" t="s">
        <v>140</v>
      </c>
      <c r="B160" s="95">
        <v>43312</v>
      </c>
      <c r="C160" s="94" t="s">
        <v>153</v>
      </c>
      <c r="G160" s="94" t="s">
        <v>116</v>
      </c>
      <c r="H160" s="94" t="s">
        <v>115</v>
      </c>
      <c r="I160" s="94" t="s">
        <v>114</v>
      </c>
      <c r="J160" s="94">
        <v>60</v>
      </c>
      <c r="K160" s="94">
        <v>4.2</v>
      </c>
      <c r="L160" s="94">
        <f t="shared" si="8"/>
        <v>64.2</v>
      </c>
      <c r="M160" s="94">
        <v>0</v>
      </c>
      <c r="N160" s="94">
        <f t="shared" si="6"/>
        <v>64.2</v>
      </c>
      <c r="O160" s="96" t="str">
        <f t="shared" si="7"/>
        <v>julio</v>
      </c>
    </row>
    <row r="161" spans="1:15" x14ac:dyDescent="0.3">
      <c r="A161" s="94" t="s">
        <v>138</v>
      </c>
      <c r="B161" s="95">
        <v>43312</v>
      </c>
      <c r="C161" s="94" t="s">
        <v>152</v>
      </c>
      <c r="G161" s="94" t="s">
        <v>116</v>
      </c>
      <c r="H161" s="94" t="s">
        <v>115</v>
      </c>
      <c r="I161" s="94" t="s">
        <v>114</v>
      </c>
      <c r="J161" s="94">
        <v>440</v>
      </c>
      <c r="K161" s="94">
        <v>30.8</v>
      </c>
      <c r="L161" s="94">
        <f t="shared" si="8"/>
        <v>470.8</v>
      </c>
      <c r="M161" s="94">
        <v>0</v>
      </c>
      <c r="N161" s="94">
        <f t="shared" si="6"/>
        <v>470.8</v>
      </c>
      <c r="O161" s="96" t="str">
        <f t="shared" si="7"/>
        <v>julio</v>
      </c>
    </row>
    <row r="162" spans="1:15" x14ac:dyDescent="0.3">
      <c r="A162" s="94" t="s">
        <v>136</v>
      </c>
      <c r="B162" s="95">
        <v>43312</v>
      </c>
      <c r="C162" s="94" t="s">
        <v>151</v>
      </c>
      <c r="G162" s="94" t="s">
        <v>134</v>
      </c>
      <c r="H162" s="94" t="s">
        <v>115</v>
      </c>
      <c r="I162" s="94" t="s">
        <v>114</v>
      </c>
      <c r="J162" s="94">
        <v>560</v>
      </c>
      <c r="K162" s="94">
        <v>39.200000000000003</v>
      </c>
      <c r="L162" s="94">
        <f t="shared" si="8"/>
        <v>599.20000000000005</v>
      </c>
      <c r="M162" s="94">
        <v>360</v>
      </c>
      <c r="N162" s="94">
        <f t="shared" si="6"/>
        <v>239.20000000000005</v>
      </c>
      <c r="O162" s="96" t="str">
        <f t="shared" si="7"/>
        <v>julio</v>
      </c>
    </row>
    <row r="163" spans="1:15" x14ac:dyDescent="0.3">
      <c r="A163" s="94" t="s">
        <v>133</v>
      </c>
      <c r="B163" s="95">
        <v>43312</v>
      </c>
      <c r="C163" s="94" t="s">
        <v>150</v>
      </c>
      <c r="G163" s="94" t="s">
        <v>127</v>
      </c>
      <c r="H163" s="94" t="s">
        <v>115</v>
      </c>
      <c r="I163" s="94" t="s">
        <v>114</v>
      </c>
      <c r="J163" s="94">
        <v>1049</v>
      </c>
      <c r="K163" s="94">
        <v>73.430000000000007</v>
      </c>
      <c r="L163" s="94">
        <f t="shared" si="8"/>
        <v>1122.43</v>
      </c>
      <c r="M163" s="94">
        <v>1122.43</v>
      </c>
      <c r="N163" s="94">
        <f t="shared" si="6"/>
        <v>0</v>
      </c>
      <c r="O163" s="96" t="str">
        <f t="shared" si="7"/>
        <v>julio</v>
      </c>
    </row>
    <row r="164" spans="1:15" x14ac:dyDescent="0.3">
      <c r="A164" s="94" t="s">
        <v>131</v>
      </c>
      <c r="B164" s="95">
        <v>43311</v>
      </c>
      <c r="C164" s="94" t="s">
        <v>149</v>
      </c>
      <c r="G164" s="94" t="s">
        <v>116</v>
      </c>
      <c r="H164" s="94" t="s">
        <v>115</v>
      </c>
      <c r="I164" s="94" t="s">
        <v>114</v>
      </c>
      <c r="J164" s="94">
        <v>135</v>
      </c>
      <c r="K164" s="94">
        <v>9.4499999999999993</v>
      </c>
      <c r="L164" s="94">
        <f t="shared" si="8"/>
        <v>144.44999999999999</v>
      </c>
      <c r="M164" s="94">
        <v>0</v>
      </c>
      <c r="N164" s="94">
        <f t="shared" si="6"/>
        <v>144.44999999999999</v>
      </c>
      <c r="O164" s="96" t="str">
        <f t="shared" si="7"/>
        <v>julio</v>
      </c>
    </row>
    <row r="165" spans="1:15" x14ac:dyDescent="0.3">
      <c r="A165" s="94" t="s">
        <v>129</v>
      </c>
      <c r="B165" s="95">
        <v>43307</v>
      </c>
      <c r="C165" s="94" t="s">
        <v>148</v>
      </c>
      <c r="G165" s="94" t="s">
        <v>127</v>
      </c>
      <c r="H165" s="94" t="s">
        <v>115</v>
      </c>
      <c r="I165" s="94" t="s">
        <v>114</v>
      </c>
      <c r="J165" s="94">
        <v>180</v>
      </c>
      <c r="K165" s="94">
        <v>12.6</v>
      </c>
      <c r="L165" s="94">
        <f t="shared" si="8"/>
        <v>192.6</v>
      </c>
      <c r="M165" s="94">
        <v>192.6</v>
      </c>
      <c r="N165" s="94">
        <f t="shared" si="6"/>
        <v>0</v>
      </c>
      <c r="O165" s="96" t="str">
        <f t="shared" si="7"/>
        <v>julio</v>
      </c>
    </row>
    <row r="166" spans="1:15" x14ac:dyDescent="0.3">
      <c r="A166" s="94" t="s">
        <v>126</v>
      </c>
      <c r="B166" s="95">
        <v>43306</v>
      </c>
      <c r="C166" s="94" t="s">
        <v>147</v>
      </c>
      <c r="G166" s="94" t="s">
        <v>116</v>
      </c>
      <c r="H166" s="94" t="s">
        <v>115</v>
      </c>
      <c r="I166" s="94" t="s">
        <v>114</v>
      </c>
      <c r="J166" s="94">
        <v>30</v>
      </c>
      <c r="K166" s="94">
        <v>2.1</v>
      </c>
      <c r="L166" s="94">
        <f t="shared" si="8"/>
        <v>32.1</v>
      </c>
      <c r="M166" s="94">
        <v>0</v>
      </c>
      <c r="N166" s="94">
        <f t="shared" si="6"/>
        <v>32.1</v>
      </c>
      <c r="O166" s="96" t="str">
        <f t="shared" si="7"/>
        <v>julio</v>
      </c>
    </row>
    <row r="167" spans="1:15" x14ac:dyDescent="0.3">
      <c r="A167" s="94" t="s">
        <v>124</v>
      </c>
      <c r="B167" s="95">
        <v>43306</v>
      </c>
      <c r="C167" s="94" t="s">
        <v>146</v>
      </c>
      <c r="G167" s="94" t="s">
        <v>116</v>
      </c>
      <c r="H167" s="94" t="s">
        <v>115</v>
      </c>
      <c r="I167" s="94" t="s">
        <v>114</v>
      </c>
      <c r="J167" s="94">
        <v>1512</v>
      </c>
      <c r="K167" s="94">
        <v>105.84</v>
      </c>
      <c r="L167" s="94">
        <f t="shared" si="8"/>
        <v>1617.84</v>
      </c>
      <c r="M167" s="94">
        <v>0</v>
      </c>
      <c r="N167" s="94">
        <f t="shared" si="6"/>
        <v>1617.84</v>
      </c>
      <c r="O167" s="96" t="str">
        <f t="shared" si="7"/>
        <v>julio</v>
      </c>
    </row>
    <row r="168" spans="1:15" x14ac:dyDescent="0.3">
      <c r="A168" s="94" t="s">
        <v>122</v>
      </c>
      <c r="B168" s="95">
        <v>43306</v>
      </c>
      <c r="C168" s="94" t="s">
        <v>145</v>
      </c>
      <c r="G168" s="94" t="s">
        <v>116</v>
      </c>
      <c r="H168" s="94" t="s">
        <v>115</v>
      </c>
      <c r="I168" s="94" t="s">
        <v>114</v>
      </c>
      <c r="J168" s="94">
        <v>390</v>
      </c>
      <c r="K168" s="94">
        <v>27.3</v>
      </c>
      <c r="L168" s="94">
        <f t="shared" si="8"/>
        <v>417.3</v>
      </c>
      <c r="M168" s="94">
        <v>0</v>
      </c>
      <c r="N168" s="94">
        <f t="shared" si="6"/>
        <v>417.3</v>
      </c>
      <c r="O168" s="96" t="str">
        <f t="shared" si="7"/>
        <v>julio</v>
      </c>
    </row>
    <row r="169" spans="1:15" x14ac:dyDescent="0.3">
      <c r="A169" s="94" t="s">
        <v>120</v>
      </c>
      <c r="B169" s="95">
        <v>43306</v>
      </c>
      <c r="C169" s="94" t="s">
        <v>143</v>
      </c>
      <c r="G169" s="94" t="s">
        <v>116</v>
      </c>
      <c r="H169" s="94" t="s">
        <v>115</v>
      </c>
      <c r="I169" s="94" t="s">
        <v>114</v>
      </c>
      <c r="J169" s="94">
        <v>90</v>
      </c>
      <c r="K169" s="94">
        <v>6.3</v>
      </c>
      <c r="L169" s="94">
        <f t="shared" si="8"/>
        <v>96.3</v>
      </c>
      <c r="M169" s="94">
        <v>0</v>
      </c>
      <c r="N169" s="94">
        <f t="shared" si="6"/>
        <v>96.3</v>
      </c>
      <c r="O169" s="96" t="str">
        <f t="shared" si="7"/>
        <v>julio</v>
      </c>
    </row>
    <row r="170" spans="1:15" x14ac:dyDescent="0.3">
      <c r="A170" s="94" t="s">
        <v>118</v>
      </c>
      <c r="B170" s="95">
        <v>43305</v>
      </c>
      <c r="C170" s="94" t="s">
        <v>141</v>
      </c>
      <c r="G170" s="94" t="s">
        <v>116</v>
      </c>
      <c r="H170" s="94" t="s">
        <v>115</v>
      </c>
      <c r="I170" s="94" t="s">
        <v>114</v>
      </c>
      <c r="J170" s="94">
        <v>270</v>
      </c>
      <c r="K170" s="94">
        <v>18.899999999999999</v>
      </c>
      <c r="L170" s="94">
        <f t="shared" si="8"/>
        <v>288.89999999999998</v>
      </c>
      <c r="M170" s="94">
        <v>0</v>
      </c>
      <c r="N170" s="94">
        <f t="shared" si="6"/>
        <v>288.89999999999998</v>
      </c>
      <c r="O170" s="96" t="str">
        <f t="shared" si="7"/>
        <v>julio</v>
      </c>
    </row>
    <row r="171" spans="1:15" x14ac:dyDescent="0.3">
      <c r="A171" s="94" t="s">
        <v>144</v>
      </c>
      <c r="B171" s="95">
        <v>43311</v>
      </c>
      <c r="C171" s="94" t="s">
        <v>139</v>
      </c>
      <c r="G171" s="94" t="s">
        <v>127</v>
      </c>
      <c r="H171" s="94" t="s">
        <v>115</v>
      </c>
      <c r="I171" s="94" t="s">
        <v>114</v>
      </c>
      <c r="J171" s="94">
        <v>290</v>
      </c>
      <c r="K171" s="94">
        <v>20.3</v>
      </c>
      <c r="L171" s="94">
        <f t="shared" si="8"/>
        <v>310.3</v>
      </c>
      <c r="M171" s="94">
        <v>310.3</v>
      </c>
      <c r="N171" s="94">
        <f t="shared" si="6"/>
        <v>0</v>
      </c>
      <c r="O171" s="96" t="str">
        <f t="shared" si="7"/>
        <v>julio</v>
      </c>
    </row>
    <row r="172" spans="1:15" x14ac:dyDescent="0.3">
      <c r="A172" s="94" t="s">
        <v>142</v>
      </c>
      <c r="B172" s="95">
        <v>43311</v>
      </c>
      <c r="C172" s="94" t="s">
        <v>137</v>
      </c>
      <c r="G172" s="94" t="s">
        <v>134</v>
      </c>
      <c r="H172" s="94" t="s">
        <v>115</v>
      </c>
      <c r="I172" s="94" t="s">
        <v>114</v>
      </c>
      <c r="J172" s="94">
        <v>1170</v>
      </c>
      <c r="K172" s="94">
        <v>81.900000000000006</v>
      </c>
      <c r="L172" s="94">
        <f t="shared" si="8"/>
        <v>1251.9000000000001</v>
      </c>
      <c r="M172" s="94">
        <v>1201.9000000000001</v>
      </c>
      <c r="N172" s="94">
        <f t="shared" si="6"/>
        <v>50</v>
      </c>
      <c r="O172" s="96" t="str">
        <f t="shared" si="7"/>
        <v>julio</v>
      </c>
    </row>
    <row r="173" spans="1:15" x14ac:dyDescent="0.3">
      <c r="A173" s="94" t="s">
        <v>140</v>
      </c>
      <c r="B173" s="95">
        <v>43311</v>
      </c>
      <c r="C173" s="94" t="s">
        <v>135</v>
      </c>
      <c r="G173" s="94" t="s">
        <v>116</v>
      </c>
      <c r="H173" s="94" t="s">
        <v>115</v>
      </c>
      <c r="I173" s="94" t="s">
        <v>114</v>
      </c>
      <c r="J173" s="94">
        <v>60</v>
      </c>
      <c r="K173" s="94">
        <v>4.2</v>
      </c>
      <c r="L173" s="94">
        <f t="shared" si="8"/>
        <v>64.2</v>
      </c>
      <c r="M173" s="94">
        <v>0</v>
      </c>
      <c r="N173" s="94">
        <f t="shared" si="6"/>
        <v>64.2</v>
      </c>
      <c r="O173" s="96" t="str">
        <f t="shared" si="7"/>
        <v>julio</v>
      </c>
    </row>
    <row r="174" spans="1:15" x14ac:dyDescent="0.3">
      <c r="A174" s="94" t="s">
        <v>138</v>
      </c>
      <c r="B174" s="95">
        <v>43311</v>
      </c>
      <c r="C174" s="94" t="s">
        <v>132</v>
      </c>
      <c r="G174" s="94" t="s">
        <v>116</v>
      </c>
      <c r="H174" s="94" t="s">
        <v>115</v>
      </c>
      <c r="I174" s="94" t="s">
        <v>114</v>
      </c>
      <c r="J174" s="94">
        <v>440</v>
      </c>
      <c r="K174" s="94">
        <v>30.8</v>
      </c>
      <c r="L174" s="94">
        <f t="shared" si="8"/>
        <v>470.8</v>
      </c>
      <c r="M174" s="94">
        <v>0</v>
      </c>
      <c r="N174" s="94">
        <f t="shared" si="6"/>
        <v>470.8</v>
      </c>
      <c r="O174" s="96" t="str">
        <f t="shared" si="7"/>
        <v>julio</v>
      </c>
    </row>
    <row r="175" spans="1:15" x14ac:dyDescent="0.3">
      <c r="A175" s="94" t="s">
        <v>136</v>
      </c>
      <c r="B175" s="95">
        <v>43311</v>
      </c>
      <c r="C175" s="94" t="s">
        <v>130</v>
      </c>
      <c r="G175" s="94" t="s">
        <v>134</v>
      </c>
      <c r="H175" s="94" t="s">
        <v>115</v>
      </c>
      <c r="I175" s="94" t="s">
        <v>114</v>
      </c>
      <c r="J175" s="94">
        <v>560</v>
      </c>
      <c r="K175" s="94">
        <v>39.200000000000003</v>
      </c>
      <c r="L175" s="94">
        <f t="shared" si="8"/>
        <v>599.20000000000005</v>
      </c>
      <c r="M175" s="94">
        <v>360</v>
      </c>
      <c r="N175" s="94">
        <f t="shared" si="6"/>
        <v>239.20000000000005</v>
      </c>
      <c r="O175" s="96" t="str">
        <f t="shared" si="7"/>
        <v>julio</v>
      </c>
    </row>
    <row r="176" spans="1:15" x14ac:dyDescent="0.3">
      <c r="A176" s="94" t="s">
        <v>133</v>
      </c>
      <c r="B176" s="95">
        <v>43311</v>
      </c>
      <c r="C176" s="94" t="s">
        <v>128</v>
      </c>
      <c r="G176" s="94" t="s">
        <v>127</v>
      </c>
      <c r="H176" s="94" t="s">
        <v>115</v>
      </c>
      <c r="I176" s="94" t="s">
        <v>114</v>
      </c>
      <c r="J176" s="94">
        <v>1049</v>
      </c>
      <c r="K176" s="94">
        <v>73.430000000000007</v>
      </c>
      <c r="L176" s="94">
        <f t="shared" si="8"/>
        <v>1122.43</v>
      </c>
      <c r="M176" s="94">
        <v>1122.43</v>
      </c>
      <c r="N176" s="94">
        <f t="shared" si="6"/>
        <v>0</v>
      </c>
      <c r="O176" s="96" t="str">
        <f t="shared" si="7"/>
        <v>julio</v>
      </c>
    </row>
    <row r="177" spans="1:15" x14ac:dyDescent="0.3">
      <c r="A177" s="94" t="s">
        <v>131</v>
      </c>
      <c r="B177" s="95">
        <v>43311</v>
      </c>
      <c r="C177" s="94" t="s">
        <v>125</v>
      </c>
      <c r="G177" s="94" t="s">
        <v>116</v>
      </c>
      <c r="H177" s="94" t="s">
        <v>115</v>
      </c>
      <c r="I177" s="94" t="s">
        <v>114</v>
      </c>
      <c r="J177" s="94">
        <v>135</v>
      </c>
      <c r="K177" s="94">
        <v>9.4499999999999993</v>
      </c>
      <c r="L177" s="94">
        <f t="shared" si="8"/>
        <v>144.44999999999999</v>
      </c>
      <c r="M177" s="94">
        <v>0</v>
      </c>
      <c r="N177" s="94">
        <f t="shared" si="6"/>
        <v>144.44999999999999</v>
      </c>
      <c r="O177" s="96" t="str">
        <f t="shared" si="7"/>
        <v>julio</v>
      </c>
    </row>
    <row r="178" spans="1:15" x14ac:dyDescent="0.3">
      <c r="A178" s="94" t="s">
        <v>129</v>
      </c>
      <c r="B178" s="95">
        <v>43307</v>
      </c>
      <c r="C178" s="94" t="s">
        <v>123</v>
      </c>
      <c r="G178" s="94" t="s">
        <v>127</v>
      </c>
      <c r="H178" s="94" t="s">
        <v>115</v>
      </c>
      <c r="I178" s="94" t="s">
        <v>114</v>
      </c>
      <c r="J178" s="94">
        <v>180</v>
      </c>
      <c r="K178" s="94">
        <v>12.6</v>
      </c>
      <c r="L178" s="94">
        <f t="shared" si="8"/>
        <v>192.6</v>
      </c>
      <c r="M178" s="94">
        <v>192.6</v>
      </c>
      <c r="N178" s="94">
        <f t="shared" si="6"/>
        <v>0</v>
      </c>
      <c r="O178" s="96" t="str">
        <f t="shared" si="7"/>
        <v>julio</v>
      </c>
    </row>
    <row r="179" spans="1:15" x14ac:dyDescent="0.3">
      <c r="A179" s="94" t="s">
        <v>126</v>
      </c>
      <c r="B179" s="95">
        <v>43306</v>
      </c>
      <c r="C179" s="94" t="s">
        <v>121</v>
      </c>
      <c r="G179" s="94" t="s">
        <v>116</v>
      </c>
      <c r="H179" s="94" t="s">
        <v>115</v>
      </c>
      <c r="I179" s="94" t="s">
        <v>114</v>
      </c>
      <c r="J179" s="94">
        <v>30</v>
      </c>
      <c r="K179" s="94">
        <v>2.1</v>
      </c>
      <c r="L179" s="94">
        <f t="shared" si="8"/>
        <v>32.1</v>
      </c>
      <c r="M179" s="94">
        <v>0</v>
      </c>
      <c r="N179" s="94">
        <f t="shared" si="6"/>
        <v>32.1</v>
      </c>
      <c r="O179" s="96" t="str">
        <f t="shared" si="7"/>
        <v>julio</v>
      </c>
    </row>
    <row r="180" spans="1:15" x14ac:dyDescent="0.3">
      <c r="A180" s="94" t="s">
        <v>124</v>
      </c>
      <c r="B180" s="95">
        <v>43306</v>
      </c>
      <c r="C180" s="94" t="s">
        <v>119</v>
      </c>
      <c r="G180" s="94" t="s">
        <v>116</v>
      </c>
      <c r="H180" s="94" t="s">
        <v>115</v>
      </c>
      <c r="I180" s="94" t="s">
        <v>114</v>
      </c>
      <c r="J180" s="94">
        <v>1512</v>
      </c>
      <c r="K180" s="94">
        <v>105.84</v>
      </c>
      <c r="L180" s="94">
        <f t="shared" si="8"/>
        <v>1617.84</v>
      </c>
      <c r="M180" s="94">
        <v>0</v>
      </c>
      <c r="N180" s="94">
        <f t="shared" si="6"/>
        <v>1617.84</v>
      </c>
      <c r="O180" s="96" t="str">
        <f t="shared" si="7"/>
        <v>julio</v>
      </c>
    </row>
    <row r="181" spans="1:15" x14ac:dyDescent="0.3">
      <c r="A181" s="94" t="s">
        <v>122</v>
      </c>
      <c r="B181" s="95">
        <v>43306</v>
      </c>
      <c r="C181" s="94" t="s">
        <v>117</v>
      </c>
      <c r="G181" s="94" t="s">
        <v>116</v>
      </c>
      <c r="H181" s="94" t="s">
        <v>115</v>
      </c>
      <c r="I181" s="94" t="s">
        <v>114</v>
      </c>
      <c r="J181" s="94">
        <v>390</v>
      </c>
      <c r="K181" s="94">
        <v>27.3</v>
      </c>
      <c r="L181" s="94">
        <f t="shared" si="8"/>
        <v>417.3</v>
      </c>
      <c r="M181" s="94">
        <v>0</v>
      </c>
      <c r="N181" s="94">
        <f t="shared" si="6"/>
        <v>417.3</v>
      </c>
      <c r="O181" s="96" t="str">
        <f t="shared" si="7"/>
        <v>julio</v>
      </c>
    </row>
    <row r="182" spans="1:15" x14ac:dyDescent="0.3">
      <c r="A182" s="94" t="s">
        <v>120</v>
      </c>
      <c r="B182" s="95">
        <v>43306</v>
      </c>
      <c r="C182" s="94" t="s">
        <v>161</v>
      </c>
      <c r="G182" s="94" t="s">
        <v>116</v>
      </c>
      <c r="H182" s="94" t="s">
        <v>115</v>
      </c>
      <c r="I182" s="94" t="s">
        <v>114</v>
      </c>
      <c r="J182" s="94">
        <v>90</v>
      </c>
      <c r="K182" s="94">
        <v>6.3</v>
      </c>
      <c r="L182" s="94">
        <f t="shared" si="8"/>
        <v>96.3</v>
      </c>
      <c r="M182" s="94">
        <v>0</v>
      </c>
      <c r="N182" s="94">
        <f t="shared" si="6"/>
        <v>96.3</v>
      </c>
      <c r="O182" s="96" t="str">
        <f t="shared" si="7"/>
        <v>julio</v>
      </c>
    </row>
    <row r="183" spans="1:15" x14ac:dyDescent="0.3">
      <c r="A183" s="94" t="s">
        <v>118</v>
      </c>
      <c r="B183" s="95">
        <v>43305</v>
      </c>
      <c r="C183" s="94" t="s">
        <v>160</v>
      </c>
      <c r="G183" s="94" t="s">
        <v>116</v>
      </c>
      <c r="H183" s="94" t="s">
        <v>115</v>
      </c>
      <c r="I183" s="94" t="s">
        <v>114</v>
      </c>
      <c r="J183" s="94">
        <v>270</v>
      </c>
      <c r="K183" s="94">
        <v>18.899999999999999</v>
      </c>
      <c r="L183" s="94">
        <f t="shared" si="8"/>
        <v>288.89999999999998</v>
      </c>
      <c r="M183" s="94">
        <v>0</v>
      </c>
      <c r="N183" s="94">
        <f t="shared" si="6"/>
        <v>288.89999999999998</v>
      </c>
      <c r="O183" s="96" t="str">
        <f t="shared" si="7"/>
        <v>julio</v>
      </c>
    </row>
    <row r="184" spans="1:15" x14ac:dyDescent="0.3">
      <c r="A184" s="94" t="s">
        <v>144</v>
      </c>
      <c r="B184" s="95">
        <v>43305</v>
      </c>
      <c r="C184" s="94" t="s">
        <v>159</v>
      </c>
      <c r="G184" s="94" t="s">
        <v>127</v>
      </c>
      <c r="H184" s="94" t="s">
        <v>115</v>
      </c>
      <c r="I184" s="94" t="s">
        <v>114</v>
      </c>
      <c r="J184" s="94">
        <v>290</v>
      </c>
      <c r="K184" s="94">
        <v>20.3</v>
      </c>
      <c r="L184" s="94">
        <f t="shared" si="8"/>
        <v>310.3</v>
      </c>
      <c r="M184" s="94">
        <v>310.3</v>
      </c>
      <c r="N184" s="94">
        <f t="shared" si="6"/>
        <v>0</v>
      </c>
      <c r="O184" s="96" t="str">
        <f t="shared" si="7"/>
        <v>julio</v>
      </c>
    </row>
    <row r="185" spans="1:15" x14ac:dyDescent="0.3">
      <c r="A185" s="94" t="s">
        <v>142</v>
      </c>
      <c r="B185" s="95">
        <v>43305</v>
      </c>
      <c r="C185" s="94" t="s">
        <v>158</v>
      </c>
      <c r="G185" s="94" t="s">
        <v>134</v>
      </c>
      <c r="H185" s="94" t="s">
        <v>115</v>
      </c>
      <c r="I185" s="94" t="s">
        <v>114</v>
      </c>
      <c r="J185" s="94">
        <v>1170</v>
      </c>
      <c r="K185" s="94">
        <v>81.900000000000006</v>
      </c>
      <c r="L185" s="94">
        <f t="shared" si="8"/>
        <v>1251.9000000000001</v>
      </c>
      <c r="M185" s="94">
        <v>1201.9000000000001</v>
      </c>
      <c r="N185" s="94">
        <f t="shared" si="6"/>
        <v>50</v>
      </c>
      <c r="O185" s="96" t="str">
        <f t="shared" si="7"/>
        <v>julio</v>
      </c>
    </row>
    <row r="186" spans="1:15" x14ac:dyDescent="0.3">
      <c r="A186" s="94" t="s">
        <v>140</v>
      </c>
      <c r="B186" s="95">
        <v>43343</v>
      </c>
      <c r="C186" s="94" t="s">
        <v>153</v>
      </c>
      <c r="G186" s="94" t="s">
        <v>116</v>
      </c>
      <c r="H186" s="94" t="s">
        <v>115</v>
      </c>
      <c r="I186" s="94" t="s">
        <v>114</v>
      </c>
      <c r="J186" s="94">
        <v>60</v>
      </c>
      <c r="K186" s="94">
        <v>4.2</v>
      </c>
      <c r="L186" s="94">
        <f t="shared" si="8"/>
        <v>64.2</v>
      </c>
      <c r="M186" s="94">
        <v>0</v>
      </c>
      <c r="N186" s="94">
        <f t="shared" si="6"/>
        <v>64.2</v>
      </c>
      <c r="O186" s="96" t="str">
        <f t="shared" si="7"/>
        <v>agosto</v>
      </c>
    </row>
    <row r="187" spans="1:15" x14ac:dyDescent="0.3">
      <c r="A187" s="94" t="s">
        <v>138</v>
      </c>
      <c r="B187" s="95">
        <v>43343</v>
      </c>
      <c r="C187" s="94" t="s">
        <v>152</v>
      </c>
      <c r="G187" s="94" t="s">
        <v>116</v>
      </c>
      <c r="H187" s="94" t="s">
        <v>115</v>
      </c>
      <c r="I187" s="94" t="s">
        <v>114</v>
      </c>
      <c r="J187" s="94">
        <v>440</v>
      </c>
      <c r="K187" s="94">
        <v>30.8</v>
      </c>
      <c r="L187" s="94">
        <f t="shared" si="8"/>
        <v>470.8</v>
      </c>
      <c r="M187" s="94">
        <v>0</v>
      </c>
      <c r="N187" s="94">
        <f t="shared" si="6"/>
        <v>470.8</v>
      </c>
      <c r="O187" s="96" t="str">
        <f t="shared" si="7"/>
        <v>agosto</v>
      </c>
    </row>
    <row r="188" spans="1:15" x14ac:dyDescent="0.3">
      <c r="A188" s="94" t="s">
        <v>136</v>
      </c>
      <c r="B188" s="95">
        <v>43343</v>
      </c>
      <c r="C188" s="94" t="s">
        <v>151</v>
      </c>
      <c r="G188" s="94" t="s">
        <v>134</v>
      </c>
      <c r="H188" s="94" t="s">
        <v>115</v>
      </c>
      <c r="I188" s="94" t="s">
        <v>114</v>
      </c>
      <c r="J188" s="94">
        <v>560</v>
      </c>
      <c r="K188" s="94">
        <v>39.200000000000003</v>
      </c>
      <c r="L188" s="94">
        <f t="shared" si="8"/>
        <v>599.20000000000005</v>
      </c>
      <c r="M188" s="94">
        <v>360</v>
      </c>
      <c r="N188" s="94">
        <f t="shared" si="6"/>
        <v>239.20000000000005</v>
      </c>
      <c r="O188" s="96" t="str">
        <f t="shared" si="7"/>
        <v>agosto</v>
      </c>
    </row>
    <row r="189" spans="1:15" x14ac:dyDescent="0.3">
      <c r="A189" s="94" t="s">
        <v>133</v>
      </c>
      <c r="B189" s="95">
        <v>43343</v>
      </c>
      <c r="C189" s="94" t="s">
        <v>150</v>
      </c>
      <c r="G189" s="94" t="s">
        <v>127</v>
      </c>
      <c r="H189" s="94" t="s">
        <v>115</v>
      </c>
      <c r="I189" s="94" t="s">
        <v>114</v>
      </c>
      <c r="J189" s="94">
        <v>1049</v>
      </c>
      <c r="K189" s="94">
        <v>73.430000000000007</v>
      </c>
      <c r="L189" s="94">
        <f t="shared" si="8"/>
        <v>1122.43</v>
      </c>
      <c r="M189" s="94">
        <v>1122.43</v>
      </c>
      <c r="N189" s="94">
        <f t="shared" si="6"/>
        <v>0</v>
      </c>
      <c r="O189" s="96" t="str">
        <f t="shared" si="7"/>
        <v>agosto</v>
      </c>
    </row>
    <row r="190" spans="1:15" x14ac:dyDescent="0.3">
      <c r="A190" s="94" t="s">
        <v>131</v>
      </c>
      <c r="B190" s="95">
        <v>43342</v>
      </c>
      <c r="C190" s="94" t="s">
        <v>149</v>
      </c>
      <c r="G190" s="94" t="s">
        <v>116</v>
      </c>
      <c r="H190" s="94" t="s">
        <v>115</v>
      </c>
      <c r="I190" s="94" t="s">
        <v>114</v>
      </c>
      <c r="J190" s="94">
        <v>135</v>
      </c>
      <c r="K190" s="94">
        <v>9.4499999999999993</v>
      </c>
      <c r="L190" s="94">
        <f t="shared" si="8"/>
        <v>144.44999999999999</v>
      </c>
      <c r="M190" s="94">
        <v>0</v>
      </c>
      <c r="N190" s="94">
        <f t="shared" si="6"/>
        <v>144.44999999999999</v>
      </c>
      <c r="O190" s="96" t="str">
        <f t="shared" si="7"/>
        <v>agosto</v>
      </c>
    </row>
    <row r="191" spans="1:15" x14ac:dyDescent="0.3">
      <c r="A191" s="94" t="s">
        <v>129</v>
      </c>
      <c r="B191" s="95">
        <v>43338</v>
      </c>
      <c r="C191" s="94" t="s">
        <v>148</v>
      </c>
      <c r="G191" s="94" t="s">
        <v>127</v>
      </c>
      <c r="H191" s="94" t="s">
        <v>115</v>
      </c>
      <c r="I191" s="94" t="s">
        <v>114</v>
      </c>
      <c r="J191" s="94">
        <v>180</v>
      </c>
      <c r="K191" s="94">
        <v>12.6</v>
      </c>
      <c r="L191" s="94">
        <f t="shared" si="8"/>
        <v>192.6</v>
      </c>
      <c r="M191" s="94">
        <v>192.6</v>
      </c>
      <c r="N191" s="94">
        <f t="shared" si="6"/>
        <v>0</v>
      </c>
      <c r="O191" s="96" t="str">
        <f t="shared" si="7"/>
        <v>agosto</v>
      </c>
    </row>
    <row r="192" spans="1:15" x14ac:dyDescent="0.3">
      <c r="A192" s="94" t="s">
        <v>126</v>
      </c>
      <c r="B192" s="95">
        <v>43337</v>
      </c>
      <c r="C192" s="94" t="s">
        <v>147</v>
      </c>
      <c r="G192" s="94" t="s">
        <v>116</v>
      </c>
      <c r="H192" s="94" t="s">
        <v>115</v>
      </c>
      <c r="I192" s="94" t="s">
        <v>114</v>
      </c>
      <c r="J192" s="94">
        <v>30</v>
      </c>
      <c r="K192" s="94">
        <v>2.1</v>
      </c>
      <c r="L192" s="94">
        <f t="shared" si="8"/>
        <v>32.1</v>
      </c>
      <c r="M192" s="94">
        <v>0</v>
      </c>
      <c r="N192" s="94">
        <f t="shared" si="6"/>
        <v>32.1</v>
      </c>
      <c r="O192" s="96" t="str">
        <f t="shared" si="7"/>
        <v>agosto</v>
      </c>
    </row>
    <row r="193" spans="1:15" x14ac:dyDescent="0.3">
      <c r="A193" s="94" t="s">
        <v>124</v>
      </c>
      <c r="B193" s="95">
        <v>43337</v>
      </c>
      <c r="C193" s="94" t="s">
        <v>146</v>
      </c>
      <c r="G193" s="94" t="s">
        <v>116</v>
      </c>
      <c r="H193" s="94" t="s">
        <v>115</v>
      </c>
      <c r="I193" s="94" t="s">
        <v>114</v>
      </c>
      <c r="J193" s="94">
        <v>1512</v>
      </c>
      <c r="K193" s="94">
        <v>105.84</v>
      </c>
      <c r="L193" s="94">
        <f t="shared" si="8"/>
        <v>1617.84</v>
      </c>
      <c r="M193" s="94">
        <v>0</v>
      </c>
      <c r="N193" s="94">
        <f t="shared" si="6"/>
        <v>1617.84</v>
      </c>
      <c r="O193" s="96" t="str">
        <f t="shared" si="7"/>
        <v>agosto</v>
      </c>
    </row>
    <row r="194" spans="1:15" x14ac:dyDescent="0.3">
      <c r="A194" s="94" t="s">
        <v>122</v>
      </c>
      <c r="B194" s="95">
        <v>43337</v>
      </c>
      <c r="C194" s="94" t="s">
        <v>145</v>
      </c>
      <c r="G194" s="94" t="s">
        <v>116</v>
      </c>
      <c r="H194" s="94" t="s">
        <v>115</v>
      </c>
      <c r="I194" s="94" t="s">
        <v>114</v>
      </c>
      <c r="J194" s="94">
        <v>390</v>
      </c>
      <c r="K194" s="94">
        <v>27.3</v>
      </c>
      <c r="L194" s="94">
        <f t="shared" si="8"/>
        <v>417.3</v>
      </c>
      <c r="M194" s="94">
        <v>0</v>
      </c>
      <c r="N194" s="94">
        <f t="shared" ref="N194:N257" si="9">L194-M194</f>
        <v>417.3</v>
      </c>
      <c r="O194" s="96" t="str">
        <f t="shared" ref="O194:O257" si="10">TEXT(B194,"mmmmmmmmmmmmmm")</f>
        <v>agosto</v>
      </c>
    </row>
    <row r="195" spans="1:15" x14ac:dyDescent="0.3">
      <c r="A195" s="94" t="s">
        <v>120</v>
      </c>
      <c r="B195" s="95">
        <v>43337</v>
      </c>
      <c r="C195" s="94" t="s">
        <v>143</v>
      </c>
      <c r="G195" s="94" t="s">
        <v>116</v>
      </c>
      <c r="H195" s="94" t="s">
        <v>115</v>
      </c>
      <c r="I195" s="94" t="s">
        <v>114</v>
      </c>
      <c r="J195" s="94">
        <v>90</v>
      </c>
      <c r="K195" s="94">
        <v>6.3</v>
      </c>
      <c r="L195" s="94">
        <f t="shared" ref="L195:L258" si="11">J195+K195</f>
        <v>96.3</v>
      </c>
      <c r="M195" s="94">
        <v>0</v>
      </c>
      <c r="N195" s="94">
        <f t="shared" si="9"/>
        <v>96.3</v>
      </c>
      <c r="O195" s="96" t="str">
        <f t="shared" si="10"/>
        <v>agosto</v>
      </c>
    </row>
    <row r="196" spans="1:15" x14ac:dyDescent="0.3">
      <c r="A196" s="94" t="s">
        <v>118</v>
      </c>
      <c r="B196" s="95">
        <v>43336</v>
      </c>
      <c r="C196" s="94" t="s">
        <v>141</v>
      </c>
      <c r="G196" s="94" t="s">
        <v>116</v>
      </c>
      <c r="H196" s="94" t="s">
        <v>115</v>
      </c>
      <c r="I196" s="94" t="s">
        <v>114</v>
      </c>
      <c r="J196" s="94">
        <v>270</v>
      </c>
      <c r="K196" s="94">
        <v>18.899999999999999</v>
      </c>
      <c r="L196" s="94">
        <f t="shared" si="11"/>
        <v>288.89999999999998</v>
      </c>
      <c r="M196" s="94">
        <v>0</v>
      </c>
      <c r="N196" s="94">
        <f t="shared" si="9"/>
        <v>288.89999999999998</v>
      </c>
      <c r="O196" s="96" t="str">
        <f t="shared" si="10"/>
        <v>agosto</v>
      </c>
    </row>
    <row r="197" spans="1:15" x14ac:dyDescent="0.3">
      <c r="A197" s="94" t="s">
        <v>144</v>
      </c>
      <c r="B197" s="95">
        <v>43342</v>
      </c>
      <c r="C197" s="94" t="s">
        <v>139</v>
      </c>
      <c r="G197" s="94" t="s">
        <v>127</v>
      </c>
      <c r="H197" s="94" t="s">
        <v>115</v>
      </c>
      <c r="I197" s="94" t="s">
        <v>114</v>
      </c>
      <c r="J197" s="94">
        <v>290</v>
      </c>
      <c r="K197" s="94">
        <v>20.3</v>
      </c>
      <c r="L197" s="94">
        <f t="shared" si="11"/>
        <v>310.3</v>
      </c>
      <c r="M197" s="94">
        <v>310.3</v>
      </c>
      <c r="N197" s="94">
        <f t="shared" si="9"/>
        <v>0</v>
      </c>
      <c r="O197" s="96" t="str">
        <f t="shared" si="10"/>
        <v>agosto</v>
      </c>
    </row>
    <row r="198" spans="1:15" x14ac:dyDescent="0.3">
      <c r="A198" s="94" t="s">
        <v>142</v>
      </c>
      <c r="B198" s="95">
        <v>43342</v>
      </c>
      <c r="C198" s="94" t="s">
        <v>137</v>
      </c>
      <c r="G198" s="94" t="s">
        <v>134</v>
      </c>
      <c r="H198" s="94" t="s">
        <v>115</v>
      </c>
      <c r="I198" s="94" t="s">
        <v>114</v>
      </c>
      <c r="J198" s="94">
        <v>1170</v>
      </c>
      <c r="K198" s="94">
        <v>81.900000000000006</v>
      </c>
      <c r="L198" s="94">
        <f t="shared" si="11"/>
        <v>1251.9000000000001</v>
      </c>
      <c r="M198" s="94">
        <v>1201.9000000000001</v>
      </c>
      <c r="N198" s="94">
        <f t="shared" si="9"/>
        <v>50</v>
      </c>
      <c r="O198" s="96" t="str">
        <f t="shared" si="10"/>
        <v>agosto</v>
      </c>
    </row>
    <row r="199" spans="1:15" x14ac:dyDescent="0.3">
      <c r="A199" s="94" t="s">
        <v>140</v>
      </c>
      <c r="B199" s="95">
        <v>43342</v>
      </c>
      <c r="C199" s="94" t="s">
        <v>135</v>
      </c>
      <c r="G199" s="94" t="s">
        <v>116</v>
      </c>
      <c r="H199" s="94" t="s">
        <v>115</v>
      </c>
      <c r="I199" s="94" t="s">
        <v>114</v>
      </c>
      <c r="J199" s="94">
        <v>60</v>
      </c>
      <c r="K199" s="94">
        <v>4.2</v>
      </c>
      <c r="L199" s="94">
        <f t="shared" si="11"/>
        <v>64.2</v>
      </c>
      <c r="M199" s="94">
        <v>0</v>
      </c>
      <c r="N199" s="94">
        <f t="shared" si="9"/>
        <v>64.2</v>
      </c>
      <c r="O199" s="96" t="str">
        <f t="shared" si="10"/>
        <v>agosto</v>
      </c>
    </row>
    <row r="200" spans="1:15" x14ac:dyDescent="0.3">
      <c r="A200" s="94" t="s">
        <v>138</v>
      </c>
      <c r="B200" s="95">
        <v>43373</v>
      </c>
      <c r="C200" s="94" t="s">
        <v>153</v>
      </c>
      <c r="G200" s="94" t="s">
        <v>116</v>
      </c>
      <c r="H200" s="94" t="s">
        <v>115</v>
      </c>
      <c r="I200" s="94" t="s">
        <v>114</v>
      </c>
      <c r="J200" s="94">
        <v>440</v>
      </c>
      <c r="K200" s="94">
        <v>30.8</v>
      </c>
      <c r="L200" s="94">
        <f t="shared" si="11"/>
        <v>470.8</v>
      </c>
      <c r="M200" s="94">
        <v>0</v>
      </c>
      <c r="N200" s="94">
        <f t="shared" si="9"/>
        <v>470.8</v>
      </c>
      <c r="O200" s="96" t="str">
        <f t="shared" si="10"/>
        <v>septiembre</v>
      </c>
    </row>
    <row r="201" spans="1:15" x14ac:dyDescent="0.3">
      <c r="A201" s="94" t="s">
        <v>136</v>
      </c>
      <c r="B201" s="95">
        <v>43373</v>
      </c>
      <c r="C201" s="94" t="s">
        <v>152</v>
      </c>
      <c r="G201" s="94" t="s">
        <v>134</v>
      </c>
      <c r="H201" s="94" t="s">
        <v>115</v>
      </c>
      <c r="I201" s="94" t="s">
        <v>114</v>
      </c>
      <c r="J201" s="94">
        <v>560</v>
      </c>
      <c r="K201" s="94">
        <v>39.200000000000003</v>
      </c>
      <c r="L201" s="94">
        <f t="shared" si="11"/>
        <v>599.20000000000005</v>
      </c>
      <c r="M201" s="94">
        <v>360</v>
      </c>
      <c r="N201" s="94">
        <f t="shared" si="9"/>
        <v>239.20000000000005</v>
      </c>
      <c r="O201" s="96" t="str">
        <f t="shared" si="10"/>
        <v>septiembre</v>
      </c>
    </row>
    <row r="202" spans="1:15" x14ac:dyDescent="0.3">
      <c r="A202" s="94" t="s">
        <v>133</v>
      </c>
      <c r="B202" s="95">
        <v>43373</v>
      </c>
      <c r="C202" s="94" t="s">
        <v>151</v>
      </c>
      <c r="G202" s="94" t="s">
        <v>127</v>
      </c>
      <c r="H202" s="94" t="s">
        <v>115</v>
      </c>
      <c r="I202" s="94" t="s">
        <v>114</v>
      </c>
      <c r="J202" s="94">
        <v>1049</v>
      </c>
      <c r="K202" s="94">
        <v>73.430000000000007</v>
      </c>
      <c r="L202" s="94">
        <f t="shared" si="11"/>
        <v>1122.43</v>
      </c>
      <c r="M202" s="94">
        <v>1122.43</v>
      </c>
      <c r="N202" s="94">
        <f t="shared" si="9"/>
        <v>0</v>
      </c>
      <c r="O202" s="96" t="str">
        <f t="shared" si="10"/>
        <v>septiembre</v>
      </c>
    </row>
    <row r="203" spans="1:15" x14ac:dyDescent="0.3">
      <c r="A203" s="94" t="s">
        <v>131</v>
      </c>
      <c r="B203" s="95">
        <v>43373</v>
      </c>
      <c r="C203" s="94" t="s">
        <v>150</v>
      </c>
      <c r="G203" s="94" t="s">
        <v>116</v>
      </c>
      <c r="H203" s="94" t="s">
        <v>115</v>
      </c>
      <c r="I203" s="94" t="s">
        <v>114</v>
      </c>
      <c r="J203" s="94">
        <v>135</v>
      </c>
      <c r="K203" s="94">
        <v>9.4499999999999993</v>
      </c>
      <c r="L203" s="94">
        <f t="shared" si="11"/>
        <v>144.44999999999999</v>
      </c>
      <c r="M203" s="94">
        <v>0</v>
      </c>
      <c r="N203" s="94">
        <f t="shared" si="9"/>
        <v>144.44999999999999</v>
      </c>
      <c r="O203" s="96" t="str">
        <f t="shared" si="10"/>
        <v>septiembre</v>
      </c>
    </row>
    <row r="204" spans="1:15" x14ac:dyDescent="0.3">
      <c r="A204" s="94" t="s">
        <v>129</v>
      </c>
      <c r="B204" s="95">
        <v>43369</v>
      </c>
      <c r="C204" s="94" t="s">
        <v>149</v>
      </c>
      <c r="G204" s="94" t="s">
        <v>127</v>
      </c>
      <c r="H204" s="94" t="s">
        <v>115</v>
      </c>
      <c r="I204" s="94" t="s">
        <v>114</v>
      </c>
      <c r="J204" s="94">
        <v>180</v>
      </c>
      <c r="K204" s="94">
        <v>12.6</v>
      </c>
      <c r="L204" s="94">
        <f t="shared" si="11"/>
        <v>192.6</v>
      </c>
      <c r="M204" s="94">
        <v>192.6</v>
      </c>
      <c r="N204" s="94">
        <f t="shared" si="9"/>
        <v>0</v>
      </c>
      <c r="O204" s="96" t="str">
        <f t="shared" si="10"/>
        <v>septiembre</v>
      </c>
    </row>
    <row r="205" spans="1:15" x14ac:dyDescent="0.3">
      <c r="A205" s="94" t="s">
        <v>126</v>
      </c>
      <c r="B205" s="95">
        <v>43368</v>
      </c>
      <c r="C205" s="94" t="s">
        <v>148</v>
      </c>
      <c r="G205" s="94" t="s">
        <v>116</v>
      </c>
      <c r="H205" s="94" t="s">
        <v>115</v>
      </c>
      <c r="I205" s="94" t="s">
        <v>114</v>
      </c>
      <c r="J205" s="94">
        <v>30</v>
      </c>
      <c r="K205" s="94">
        <v>2.1</v>
      </c>
      <c r="L205" s="94">
        <f t="shared" si="11"/>
        <v>32.1</v>
      </c>
      <c r="M205" s="94">
        <v>0</v>
      </c>
      <c r="N205" s="94">
        <f t="shared" si="9"/>
        <v>32.1</v>
      </c>
      <c r="O205" s="96" t="str">
        <f t="shared" si="10"/>
        <v>septiembre</v>
      </c>
    </row>
    <row r="206" spans="1:15" x14ac:dyDescent="0.3">
      <c r="A206" s="94" t="s">
        <v>124</v>
      </c>
      <c r="B206" s="95">
        <v>43368</v>
      </c>
      <c r="C206" s="94" t="s">
        <v>147</v>
      </c>
      <c r="G206" s="94" t="s">
        <v>116</v>
      </c>
      <c r="H206" s="94" t="s">
        <v>115</v>
      </c>
      <c r="I206" s="94" t="s">
        <v>114</v>
      </c>
      <c r="J206" s="94">
        <v>1512</v>
      </c>
      <c r="K206" s="94">
        <v>105.84</v>
      </c>
      <c r="L206" s="94">
        <f t="shared" si="11"/>
        <v>1617.84</v>
      </c>
      <c r="M206" s="94">
        <v>0</v>
      </c>
      <c r="N206" s="94">
        <f t="shared" si="9"/>
        <v>1617.84</v>
      </c>
      <c r="O206" s="96" t="str">
        <f t="shared" si="10"/>
        <v>septiembre</v>
      </c>
    </row>
    <row r="207" spans="1:15" x14ac:dyDescent="0.3">
      <c r="A207" s="94" t="s">
        <v>122</v>
      </c>
      <c r="B207" s="95">
        <v>43368</v>
      </c>
      <c r="C207" s="94" t="s">
        <v>146</v>
      </c>
      <c r="G207" s="94" t="s">
        <v>116</v>
      </c>
      <c r="H207" s="94" t="s">
        <v>115</v>
      </c>
      <c r="I207" s="94" t="s">
        <v>114</v>
      </c>
      <c r="J207" s="94">
        <v>390</v>
      </c>
      <c r="K207" s="94">
        <v>27.3</v>
      </c>
      <c r="L207" s="94">
        <f t="shared" si="11"/>
        <v>417.3</v>
      </c>
      <c r="M207" s="94">
        <v>0</v>
      </c>
      <c r="N207" s="94">
        <f t="shared" si="9"/>
        <v>417.3</v>
      </c>
      <c r="O207" s="96" t="str">
        <f t="shared" si="10"/>
        <v>septiembre</v>
      </c>
    </row>
    <row r="208" spans="1:15" x14ac:dyDescent="0.3">
      <c r="A208" s="94" t="s">
        <v>120</v>
      </c>
      <c r="B208" s="95">
        <v>43368</v>
      </c>
      <c r="C208" s="94" t="s">
        <v>145</v>
      </c>
      <c r="G208" s="94" t="s">
        <v>116</v>
      </c>
      <c r="H208" s="94" t="s">
        <v>115</v>
      </c>
      <c r="I208" s="94" t="s">
        <v>114</v>
      </c>
      <c r="J208" s="94">
        <v>90</v>
      </c>
      <c r="K208" s="94">
        <v>6.3</v>
      </c>
      <c r="L208" s="94">
        <f t="shared" si="11"/>
        <v>96.3</v>
      </c>
      <c r="M208" s="94">
        <v>0</v>
      </c>
      <c r="N208" s="94">
        <f t="shared" si="9"/>
        <v>96.3</v>
      </c>
      <c r="O208" s="96" t="str">
        <f t="shared" si="10"/>
        <v>septiembre</v>
      </c>
    </row>
    <row r="209" spans="1:15" x14ac:dyDescent="0.3">
      <c r="A209" s="94" t="s">
        <v>118</v>
      </c>
      <c r="B209" s="95">
        <v>43367</v>
      </c>
      <c r="C209" s="94" t="s">
        <v>143</v>
      </c>
      <c r="G209" s="94" t="s">
        <v>116</v>
      </c>
      <c r="H209" s="94" t="s">
        <v>115</v>
      </c>
      <c r="I209" s="94" t="s">
        <v>114</v>
      </c>
      <c r="J209" s="94">
        <v>270</v>
      </c>
      <c r="K209" s="94">
        <v>18.899999999999999</v>
      </c>
      <c r="L209" s="94">
        <f t="shared" si="11"/>
        <v>288.89999999999998</v>
      </c>
      <c r="M209" s="94">
        <v>0</v>
      </c>
      <c r="N209" s="94">
        <f t="shared" si="9"/>
        <v>288.89999999999998</v>
      </c>
      <c r="O209" s="96" t="str">
        <f t="shared" si="10"/>
        <v>septiembre</v>
      </c>
    </row>
    <row r="210" spans="1:15" x14ac:dyDescent="0.3">
      <c r="A210" s="94" t="s">
        <v>144</v>
      </c>
      <c r="B210" s="95">
        <v>43367</v>
      </c>
      <c r="C210" s="94" t="s">
        <v>141</v>
      </c>
      <c r="G210" s="94" t="s">
        <v>127</v>
      </c>
      <c r="H210" s="94" t="s">
        <v>115</v>
      </c>
      <c r="I210" s="94" t="s">
        <v>114</v>
      </c>
      <c r="J210" s="94">
        <v>290</v>
      </c>
      <c r="K210" s="94">
        <v>20.3</v>
      </c>
      <c r="L210" s="94">
        <f t="shared" si="11"/>
        <v>310.3</v>
      </c>
      <c r="M210" s="94">
        <v>310.3</v>
      </c>
      <c r="N210" s="94">
        <f t="shared" si="9"/>
        <v>0</v>
      </c>
      <c r="O210" s="96" t="str">
        <f t="shared" si="10"/>
        <v>septiembre</v>
      </c>
    </row>
    <row r="211" spans="1:15" x14ac:dyDescent="0.3">
      <c r="A211" s="94" t="s">
        <v>142</v>
      </c>
      <c r="B211" s="95">
        <v>43367</v>
      </c>
      <c r="C211" s="94" t="s">
        <v>139</v>
      </c>
      <c r="G211" s="94" t="s">
        <v>134</v>
      </c>
      <c r="H211" s="94" t="s">
        <v>115</v>
      </c>
      <c r="I211" s="94" t="s">
        <v>114</v>
      </c>
      <c r="J211" s="94">
        <v>1170</v>
      </c>
      <c r="K211" s="94">
        <v>81.900000000000006</v>
      </c>
      <c r="L211" s="94">
        <f t="shared" si="11"/>
        <v>1251.9000000000001</v>
      </c>
      <c r="M211" s="94">
        <v>1201.9000000000001</v>
      </c>
      <c r="N211" s="94">
        <f t="shared" si="9"/>
        <v>50</v>
      </c>
      <c r="O211" s="96" t="str">
        <f t="shared" si="10"/>
        <v>septiembre</v>
      </c>
    </row>
    <row r="212" spans="1:15" x14ac:dyDescent="0.3">
      <c r="A212" s="94" t="s">
        <v>140</v>
      </c>
      <c r="B212" s="95">
        <v>43367</v>
      </c>
      <c r="C212" s="94" t="s">
        <v>137</v>
      </c>
      <c r="G212" s="94" t="s">
        <v>116</v>
      </c>
      <c r="H212" s="94" t="s">
        <v>115</v>
      </c>
      <c r="I212" s="94" t="s">
        <v>114</v>
      </c>
      <c r="J212" s="94">
        <v>60</v>
      </c>
      <c r="K212" s="94">
        <v>4.2</v>
      </c>
      <c r="L212" s="94">
        <f t="shared" si="11"/>
        <v>64.2</v>
      </c>
      <c r="M212" s="94">
        <v>0</v>
      </c>
      <c r="N212" s="94">
        <f t="shared" si="9"/>
        <v>64.2</v>
      </c>
      <c r="O212" s="96" t="str">
        <f t="shared" si="10"/>
        <v>septiembre</v>
      </c>
    </row>
    <row r="213" spans="1:15" x14ac:dyDescent="0.3">
      <c r="A213" s="94" t="s">
        <v>138</v>
      </c>
      <c r="B213" s="95">
        <v>43367</v>
      </c>
      <c r="C213" s="94" t="s">
        <v>135</v>
      </c>
      <c r="G213" s="94" t="s">
        <v>116</v>
      </c>
      <c r="H213" s="94" t="s">
        <v>115</v>
      </c>
      <c r="I213" s="94" t="s">
        <v>114</v>
      </c>
      <c r="J213" s="94">
        <v>440</v>
      </c>
      <c r="K213" s="94">
        <v>30.8</v>
      </c>
      <c r="L213" s="94">
        <f t="shared" si="11"/>
        <v>470.8</v>
      </c>
      <c r="M213" s="94">
        <v>0</v>
      </c>
      <c r="N213" s="94">
        <f t="shared" si="9"/>
        <v>470.8</v>
      </c>
      <c r="O213" s="96" t="str">
        <f t="shared" si="10"/>
        <v>septiembre</v>
      </c>
    </row>
    <row r="214" spans="1:15" x14ac:dyDescent="0.3">
      <c r="A214" s="94" t="s">
        <v>136</v>
      </c>
      <c r="B214" s="95">
        <v>43367</v>
      </c>
      <c r="C214" s="94" t="s">
        <v>132</v>
      </c>
      <c r="G214" s="94" t="s">
        <v>134</v>
      </c>
      <c r="H214" s="94" t="s">
        <v>115</v>
      </c>
      <c r="I214" s="94" t="s">
        <v>114</v>
      </c>
      <c r="J214" s="94">
        <v>560</v>
      </c>
      <c r="K214" s="94">
        <v>39.200000000000003</v>
      </c>
      <c r="L214" s="94">
        <f t="shared" si="11"/>
        <v>599.20000000000005</v>
      </c>
      <c r="M214" s="94">
        <v>360</v>
      </c>
      <c r="N214" s="94">
        <f t="shared" si="9"/>
        <v>239.20000000000005</v>
      </c>
      <c r="O214" s="96" t="str">
        <f t="shared" si="10"/>
        <v>septiembre</v>
      </c>
    </row>
    <row r="215" spans="1:15" x14ac:dyDescent="0.3">
      <c r="A215" s="94" t="s">
        <v>133</v>
      </c>
      <c r="B215" s="95">
        <v>43367</v>
      </c>
      <c r="C215" s="94" t="s">
        <v>130</v>
      </c>
      <c r="G215" s="94" t="s">
        <v>127</v>
      </c>
      <c r="H215" s="94" t="s">
        <v>115</v>
      </c>
      <c r="I215" s="94" t="s">
        <v>114</v>
      </c>
      <c r="J215" s="94">
        <v>1049</v>
      </c>
      <c r="K215" s="94">
        <v>73.430000000000007</v>
      </c>
      <c r="L215" s="94">
        <f t="shared" si="11"/>
        <v>1122.43</v>
      </c>
      <c r="M215" s="94">
        <v>1122.43</v>
      </c>
      <c r="N215" s="94">
        <f t="shared" si="9"/>
        <v>0</v>
      </c>
      <c r="O215" s="96" t="str">
        <f t="shared" si="10"/>
        <v>septiembre</v>
      </c>
    </row>
    <row r="216" spans="1:15" x14ac:dyDescent="0.3">
      <c r="A216" s="94" t="s">
        <v>131</v>
      </c>
      <c r="B216" s="95">
        <v>43373</v>
      </c>
      <c r="C216" s="94" t="s">
        <v>128</v>
      </c>
      <c r="G216" s="94" t="s">
        <v>116</v>
      </c>
      <c r="H216" s="94" t="s">
        <v>115</v>
      </c>
      <c r="I216" s="94" t="s">
        <v>114</v>
      </c>
      <c r="J216" s="94">
        <v>135</v>
      </c>
      <c r="K216" s="94">
        <v>9.4499999999999993</v>
      </c>
      <c r="L216" s="94">
        <f t="shared" si="11"/>
        <v>144.44999999999999</v>
      </c>
      <c r="M216" s="94">
        <v>0</v>
      </c>
      <c r="N216" s="94">
        <f t="shared" si="9"/>
        <v>144.44999999999999</v>
      </c>
      <c r="O216" s="96" t="str">
        <f t="shared" si="10"/>
        <v>septiembre</v>
      </c>
    </row>
    <row r="217" spans="1:15" x14ac:dyDescent="0.3">
      <c r="A217" s="94" t="s">
        <v>129</v>
      </c>
      <c r="B217" s="95">
        <v>43369</v>
      </c>
      <c r="C217" s="94" t="s">
        <v>125</v>
      </c>
      <c r="G217" s="94" t="s">
        <v>127</v>
      </c>
      <c r="H217" s="94" t="s">
        <v>115</v>
      </c>
      <c r="I217" s="94" t="s">
        <v>114</v>
      </c>
      <c r="J217" s="94">
        <v>180</v>
      </c>
      <c r="K217" s="94">
        <v>12.6</v>
      </c>
      <c r="L217" s="94">
        <f t="shared" si="11"/>
        <v>192.6</v>
      </c>
      <c r="M217" s="94">
        <v>192.6</v>
      </c>
      <c r="N217" s="94">
        <f t="shared" si="9"/>
        <v>0</v>
      </c>
      <c r="O217" s="96" t="str">
        <f t="shared" si="10"/>
        <v>septiembre</v>
      </c>
    </row>
    <row r="218" spans="1:15" x14ac:dyDescent="0.3">
      <c r="A218" s="94" t="s">
        <v>126</v>
      </c>
      <c r="B218" s="95">
        <v>43368</v>
      </c>
      <c r="C218" s="94" t="s">
        <v>123</v>
      </c>
      <c r="G218" s="94" t="s">
        <v>116</v>
      </c>
      <c r="H218" s="94" t="s">
        <v>115</v>
      </c>
      <c r="I218" s="94" t="s">
        <v>114</v>
      </c>
      <c r="J218" s="94">
        <v>30</v>
      </c>
      <c r="K218" s="94">
        <v>2.1</v>
      </c>
      <c r="L218" s="94">
        <f t="shared" si="11"/>
        <v>32.1</v>
      </c>
      <c r="M218" s="94">
        <v>0</v>
      </c>
      <c r="N218" s="94">
        <f t="shared" si="9"/>
        <v>32.1</v>
      </c>
      <c r="O218" s="96" t="str">
        <f t="shared" si="10"/>
        <v>septiembre</v>
      </c>
    </row>
    <row r="219" spans="1:15" x14ac:dyDescent="0.3">
      <c r="A219" s="94" t="s">
        <v>124</v>
      </c>
      <c r="B219" s="95">
        <v>43368</v>
      </c>
      <c r="C219" s="94" t="s">
        <v>121</v>
      </c>
      <c r="G219" s="94" t="s">
        <v>116</v>
      </c>
      <c r="H219" s="94" t="s">
        <v>115</v>
      </c>
      <c r="I219" s="94" t="s">
        <v>114</v>
      </c>
      <c r="J219" s="94">
        <v>1512</v>
      </c>
      <c r="K219" s="94">
        <v>105.84</v>
      </c>
      <c r="L219" s="94">
        <f t="shared" si="11"/>
        <v>1617.84</v>
      </c>
      <c r="M219" s="94">
        <v>0</v>
      </c>
      <c r="N219" s="94">
        <f t="shared" si="9"/>
        <v>1617.84</v>
      </c>
      <c r="O219" s="96" t="str">
        <f t="shared" si="10"/>
        <v>septiembre</v>
      </c>
    </row>
    <row r="220" spans="1:15" x14ac:dyDescent="0.3">
      <c r="A220" s="94" t="s">
        <v>122</v>
      </c>
      <c r="B220" s="95">
        <v>43368</v>
      </c>
      <c r="C220" s="94" t="s">
        <v>119</v>
      </c>
      <c r="G220" s="94" t="s">
        <v>116</v>
      </c>
      <c r="H220" s="94" t="s">
        <v>115</v>
      </c>
      <c r="I220" s="94" t="s">
        <v>114</v>
      </c>
      <c r="J220" s="94">
        <v>390</v>
      </c>
      <c r="K220" s="94">
        <v>27.3</v>
      </c>
      <c r="L220" s="94">
        <f t="shared" si="11"/>
        <v>417.3</v>
      </c>
      <c r="M220" s="94">
        <v>0</v>
      </c>
      <c r="N220" s="94">
        <f t="shared" si="9"/>
        <v>417.3</v>
      </c>
      <c r="O220" s="96" t="str">
        <f t="shared" si="10"/>
        <v>septiembre</v>
      </c>
    </row>
    <row r="221" spans="1:15" x14ac:dyDescent="0.3">
      <c r="A221" s="94" t="s">
        <v>120</v>
      </c>
      <c r="B221" s="95">
        <v>43368</v>
      </c>
      <c r="C221" s="94" t="s">
        <v>117</v>
      </c>
      <c r="G221" s="94" t="s">
        <v>116</v>
      </c>
      <c r="H221" s="94" t="s">
        <v>115</v>
      </c>
      <c r="I221" s="94" t="s">
        <v>114</v>
      </c>
      <c r="J221" s="94">
        <v>90</v>
      </c>
      <c r="K221" s="94">
        <v>6.3</v>
      </c>
      <c r="L221" s="94">
        <f t="shared" si="11"/>
        <v>96.3</v>
      </c>
      <c r="M221" s="94">
        <v>0</v>
      </c>
      <c r="N221" s="94">
        <f t="shared" si="9"/>
        <v>96.3</v>
      </c>
      <c r="O221" s="96" t="str">
        <f t="shared" si="10"/>
        <v>septiembre</v>
      </c>
    </row>
    <row r="222" spans="1:15" x14ac:dyDescent="0.3">
      <c r="A222" s="94" t="s">
        <v>118</v>
      </c>
      <c r="B222" s="95">
        <v>43367</v>
      </c>
      <c r="C222" s="94" t="s">
        <v>161</v>
      </c>
      <c r="G222" s="94" t="s">
        <v>116</v>
      </c>
      <c r="H222" s="94" t="s">
        <v>115</v>
      </c>
      <c r="I222" s="94" t="s">
        <v>114</v>
      </c>
      <c r="J222" s="94">
        <v>270</v>
      </c>
      <c r="K222" s="94">
        <v>18.899999999999999</v>
      </c>
      <c r="L222" s="94">
        <f t="shared" si="11"/>
        <v>288.89999999999998</v>
      </c>
      <c r="M222" s="94">
        <v>0</v>
      </c>
      <c r="N222" s="94">
        <f t="shared" si="9"/>
        <v>288.89999999999998</v>
      </c>
      <c r="O222" s="96" t="str">
        <f t="shared" si="10"/>
        <v>septiembre</v>
      </c>
    </row>
    <row r="223" spans="1:15" x14ac:dyDescent="0.3">
      <c r="A223" s="94" t="s">
        <v>144</v>
      </c>
      <c r="B223" s="95">
        <v>43373</v>
      </c>
      <c r="C223" s="94" t="s">
        <v>160</v>
      </c>
      <c r="G223" s="94" t="s">
        <v>127</v>
      </c>
      <c r="H223" s="94" t="s">
        <v>115</v>
      </c>
      <c r="I223" s="94" t="s">
        <v>114</v>
      </c>
      <c r="J223" s="94">
        <v>290</v>
      </c>
      <c r="K223" s="94">
        <v>20.3</v>
      </c>
      <c r="L223" s="94">
        <f t="shared" si="11"/>
        <v>310.3</v>
      </c>
      <c r="M223" s="94">
        <v>310.3</v>
      </c>
      <c r="N223" s="94">
        <f t="shared" si="9"/>
        <v>0</v>
      </c>
      <c r="O223" s="96" t="str">
        <f t="shared" si="10"/>
        <v>septiembre</v>
      </c>
    </row>
    <row r="224" spans="1:15" x14ac:dyDescent="0.3">
      <c r="A224" s="94" t="s">
        <v>142</v>
      </c>
      <c r="B224" s="95">
        <v>43373</v>
      </c>
      <c r="C224" s="94" t="s">
        <v>159</v>
      </c>
      <c r="G224" s="94" t="s">
        <v>134</v>
      </c>
      <c r="H224" s="94" t="s">
        <v>115</v>
      </c>
      <c r="I224" s="94" t="s">
        <v>114</v>
      </c>
      <c r="J224" s="94">
        <v>1170</v>
      </c>
      <c r="K224" s="94">
        <v>81.900000000000006</v>
      </c>
      <c r="L224" s="94">
        <f t="shared" si="11"/>
        <v>1251.9000000000001</v>
      </c>
      <c r="M224" s="94">
        <v>1201.9000000000001</v>
      </c>
      <c r="N224" s="94">
        <f t="shared" si="9"/>
        <v>50</v>
      </c>
      <c r="O224" s="96" t="str">
        <f t="shared" si="10"/>
        <v>septiembre</v>
      </c>
    </row>
    <row r="225" spans="1:15" x14ac:dyDescent="0.3">
      <c r="A225" s="94" t="s">
        <v>140</v>
      </c>
      <c r="B225" s="95">
        <v>43373</v>
      </c>
      <c r="C225" s="94" t="s">
        <v>158</v>
      </c>
      <c r="G225" s="94" t="s">
        <v>116</v>
      </c>
      <c r="H225" s="94" t="s">
        <v>115</v>
      </c>
      <c r="I225" s="94" t="s">
        <v>114</v>
      </c>
      <c r="J225" s="94">
        <v>60</v>
      </c>
      <c r="K225" s="94">
        <v>4.2</v>
      </c>
      <c r="L225" s="94">
        <f t="shared" si="11"/>
        <v>64.2</v>
      </c>
      <c r="M225" s="94">
        <v>0</v>
      </c>
      <c r="N225" s="94">
        <f t="shared" si="9"/>
        <v>64.2</v>
      </c>
      <c r="O225" s="96" t="str">
        <f t="shared" si="10"/>
        <v>septiembre</v>
      </c>
    </row>
    <row r="226" spans="1:15" x14ac:dyDescent="0.3">
      <c r="A226" s="94" t="s">
        <v>138</v>
      </c>
      <c r="B226" s="95">
        <v>43373</v>
      </c>
      <c r="C226" s="94" t="s">
        <v>157</v>
      </c>
      <c r="G226" s="94" t="s">
        <v>116</v>
      </c>
      <c r="H226" s="94" t="s">
        <v>115</v>
      </c>
      <c r="I226" s="94" t="s">
        <v>114</v>
      </c>
      <c r="J226" s="94">
        <v>440</v>
      </c>
      <c r="K226" s="94">
        <v>30.8</v>
      </c>
      <c r="L226" s="94">
        <f t="shared" si="11"/>
        <v>470.8</v>
      </c>
      <c r="M226" s="94">
        <v>0</v>
      </c>
      <c r="N226" s="94">
        <f t="shared" si="9"/>
        <v>470.8</v>
      </c>
      <c r="O226" s="96" t="str">
        <f t="shared" si="10"/>
        <v>septiembre</v>
      </c>
    </row>
    <row r="227" spans="1:15" x14ac:dyDescent="0.3">
      <c r="A227" s="94" t="s">
        <v>136</v>
      </c>
      <c r="B227" s="95">
        <v>43373</v>
      </c>
      <c r="C227" s="94" t="s">
        <v>156</v>
      </c>
      <c r="G227" s="94" t="s">
        <v>134</v>
      </c>
      <c r="H227" s="94" t="s">
        <v>115</v>
      </c>
      <c r="I227" s="94" t="s">
        <v>114</v>
      </c>
      <c r="J227" s="94">
        <v>560</v>
      </c>
      <c r="K227" s="94">
        <v>39.200000000000003</v>
      </c>
      <c r="L227" s="94">
        <f t="shared" si="11"/>
        <v>599.20000000000005</v>
      </c>
      <c r="M227" s="94">
        <v>360</v>
      </c>
      <c r="N227" s="94">
        <f t="shared" si="9"/>
        <v>239.20000000000005</v>
      </c>
      <c r="O227" s="96" t="str">
        <f t="shared" si="10"/>
        <v>septiembre</v>
      </c>
    </row>
    <row r="228" spans="1:15" x14ac:dyDescent="0.3">
      <c r="A228" s="94" t="s">
        <v>133</v>
      </c>
      <c r="B228" s="95">
        <v>43373</v>
      </c>
      <c r="C228" s="94" t="s">
        <v>155</v>
      </c>
      <c r="G228" s="94" t="s">
        <v>127</v>
      </c>
      <c r="H228" s="94" t="s">
        <v>115</v>
      </c>
      <c r="I228" s="94" t="s">
        <v>114</v>
      </c>
      <c r="J228" s="94">
        <v>1049</v>
      </c>
      <c r="K228" s="94">
        <v>73.430000000000007</v>
      </c>
      <c r="L228" s="94">
        <f t="shared" si="11"/>
        <v>1122.43</v>
      </c>
      <c r="M228" s="94">
        <v>1122.43</v>
      </c>
      <c r="N228" s="94">
        <f t="shared" si="9"/>
        <v>0</v>
      </c>
      <c r="O228" s="96" t="str">
        <f t="shared" si="10"/>
        <v>septiembre</v>
      </c>
    </row>
    <row r="229" spans="1:15" x14ac:dyDescent="0.3">
      <c r="A229" s="94" t="s">
        <v>131</v>
      </c>
      <c r="B229" s="95">
        <v>43373</v>
      </c>
      <c r="C229" s="94" t="s">
        <v>154</v>
      </c>
      <c r="G229" s="94" t="s">
        <v>116</v>
      </c>
      <c r="H229" s="94" t="s">
        <v>115</v>
      </c>
      <c r="I229" s="94" t="s">
        <v>114</v>
      </c>
      <c r="J229" s="94">
        <v>135</v>
      </c>
      <c r="K229" s="94">
        <v>9.4499999999999993</v>
      </c>
      <c r="L229" s="94">
        <f t="shared" si="11"/>
        <v>144.44999999999999</v>
      </c>
      <c r="M229" s="94">
        <v>0</v>
      </c>
      <c r="N229" s="94">
        <f t="shared" si="9"/>
        <v>144.44999999999999</v>
      </c>
      <c r="O229" s="96" t="str">
        <f t="shared" si="10"/>
        <v>septiembre</v>
      </c>
    </row>
    <row r="230" spans="1:15" x14ac:dyDescent="0.3">
      <c r="A230" s="94" t="s">
        <v>129</v>
      </c>
      <c r="B230" s="95">
        <v>43399</v>
      </c>
      <c r="C230" s="94" t="s">
        <v>153</v>
      </c>
      <c r="G230" s="94" t="s">
        <v>127</v>
      </c>
      <c r="H230" s="94" t="s">
        <v>115</v>
      </c>
      <c r="I230" s="94" t="s">
        <v>114</v>
      </c>
      <c r="J230" s="94">
        <v>180</v>
      </c>
      <c r="K230" s="94">
        <v>12.6</v>
      </c>
      <c r="L230" s="94">
        <f t="shared" si="11"/>
        <v>192.6</v>
      </c>
      <c r="M230" s="94">
        <v>192.6</v>
      </c>
      <c r="N230" s="94">
        <f t="shared" si="9"/>
        <v>0</v>
      </c>
      <c r="O230" s="96" t="str">
        <f t="shared" si="10"/>
        <v>octubre</v>
      </c>
    </row>
    <row r="231" spans="1:15" x14ac:dyDescent="0.3">
      <c r="A231" s="94" t="s">
        <v>126</v>
      </c>
      <c r="B231" s="95">
        <v>43398</v>
      </c>
      <c r="C231" s="94" t="s">
        <v>152</v>
      </c>
      <c r="G231" s="94" t="s">
        <v>116</v>
      </c>
      <c r="H231" s="94" t="s">
        <v>115</v>
      </c>
      <c r="I231" s="94" t="s">
        <v>114</v>
      </c>
      <c r="J231" s="94">
        <v>30</v>
      </c>
      <c r="K231" s="94">
        <v>2.1</v>
      </c>
      <c r="L231" s="94">
        <f t="shared" si="11"/>
        <v>32.1</v>
      </c>
      <c r="M231" s="94">
        <v>0</v>
      </c>
      <c r="N231" s="94">
        <f t="shared" si="9"/>
        <v>32.1</v>
      </c>
      <c r="O231" s="96" t="str">
        <f t="shared" si="10"/>
        <v>octubre</v>
      </c>
    </row>
    <row r="232" spans="1:15" x14ac:dyDescent="0.3">
      <c r="A232" s="94" t="s">
        <v>124</v>
      </c>
      <c r="B232" s="95">
        <v>43398</v>
      </c>
      <c r="C232" s="94" t="s">
        <v>151</v>
      </c>
      <c r="G232" s="94" t="s">
        <v>116</v>
      </c>
      <c r="H232" s="94" t="s">
        <v>115</v>
      </c>
      <c r="I232" s="94" t="s">
        <v>114</v>
      </c>
      <c r="J232" s="94">
        <v>1512</v>
      </c>
      <c r="K232" s="94">
        <v>105.84</v>
      </c>
      <c r="L232" s="94">
        <f t="shared" si="11"/>
        <v>1617.84</v>
      </c>
      <c r="M232" s="94">
        <v>0</v>
      </c>
      <c r="N232" s="94">
        <f t="shared" si="9"/>
        <v>1617.84</v>
      </c>
      <c r="O232" s="96" t="str">
        <f t="shared" si="10"/>
        <v>octubre</v>
      </c>
    </row>
    <row r="233" spans="1:15" x14ac:dyDescent="0.3">
      <c r="A233" s="94" t="s">
        <v>122</v>
      </c>
      <c r="B233" s="95">
        <v>43398</v>
      </c>
      <c r="C233" s="94" t="s">
        <v>150</v>
      </c>
      <c r="G233" s="94" t="s">
        <v>116</v>
      </c>
      <c r="H233" s="94" t="s">
        <v>115</v>
      </c>
      <c r="I233" s="94" t="s">
        <v>114</v>
      </c>
      <c r="J233" s="94">
        <v>390</v>
      </c>
      <c r="K233" s="94">
        <v>27.3</v>
      </c>
      <c r="L233" s="94">
        <f t="shared" si="11"/>
        <v>417.3</v>
      </c>
      <c r="M233" s="94">
        <v>0</v>
      </c>
      <c r="N233" s="94">
        <f t="shared" si="9"/>
        <v>417.3</v>
      </c>
      <c r="O233" s="96" t="str">
        <f t="shared" si="10"/>
        <v>octubre</v>
      </c>
    </row>
    <row r="234" spans="1:15" x14ac:dyDescent="0.3">
      <c r="A234" s="94" t="s">
        <v>120</v>
      </c>
      <c r="B234" s="95">
        <v>43398</v>
      </c>
      <c r="C234" s="94" t="s">
        <v>149</v>
      </c>
      <c r="G234" s="94" t="s">
        <v>116</v>
      </c>
      <c r="H234" s="94" t="s">
        <v>115</v>
      </c>
      <c r="I234" s="94" t="s">
        <v>114</v>
      </c>
      <c r="J234" s="94">
        <v>90</v>
      </c>
      <c r="K234" s="94">
        <v>6.3</v>
      </c>
      <c r="L234" s="94">
        <f t="shared" si="11"/>
        <v>96.3</v>
      </c>
      <c r="M234" s="94">
        <v>0</v>
      </c>
      <c r="N234" s="94">
        <f t="shared" si="9"/>
        <v>96.3</v>
      </c>
      <c r="O234" s="96" t="str">
        <f t="shared" si="10"/>
        <v>octubre</v>
      </c>
    </row>
    <row r="235" spans="1:15" x14ac:dyDescent="0.3">
      <c r="A235" s="94" t="s">
        <v>118</v>
      </c>
      <c r="B235" s="95">
        <v>43397</v>
      </c>
      <c r="C235" s="94" t="s">
        <v>148</v>
      </c>
      <c r="G235" s="94" t="s">
        <v>116</v>
      </c>
      <c r="H235" s="94" t="s">
        <v>115</v>
      </c>
      <c r="I235" s="94" t="s">
        <v>114</v>
      </c>
      <c r="J235" s="94">
        <v>270</v>
      </c>
      <c r="K235" s="94">
        <v>18.899999999999999</v>
      </c>
      <c r="L235" s="94">
        <f t="shared" si="11"/>
        <v>288.89999999999998</v>
      </c>
      <c r="M235" s="94">
        <v>0</v>
      </c>
      <c r="N235" s="94">
        <f t="shared" si="9"/>
        <v>288.89999999999998</v>
      </c>
      <c r="O235" s="96" t="str">
        <f t="shared" si="10"/>
        <v>octubre</v>
      </c>
    </row>
    <row r="236" spans="1:15" x14ac:dyDescent="0.3">
      <c r="A236" s="94" t="s">
        <v>144</v>
      </c>
      <c r="B236" s="95">
        <v>43404</v>
      </c>
      <c r="C236" s="94" t="s">
        <v>147</v>
      </c>
      <c r="G236" s="94" t="s">
        <v>127</v>
      </c>
      <c r="H236" s="94" t="s">
        <v>115</v>
      </c>
      <c r="I236" s="94" t="s">
        <v>114</v>
      </c>
      <c r="J236" s="94">
        <v>290</v>
      </c>
      <c r="K236" s="94">
        <v>20.3</v>
      </c>
      <c r="L236" s="94">
        <f t="shared" si="11"/>
        <v>310.3</v>
      </c>
      <c r="M236" s="94">
        <v>310.3</v>
      </c>
      <c r="N236" s="94">
        <f t="shared" si="9"/>
        <v>0</v>
      </c>
      <c r="O236" s="96" t="str">
        <f t="shared" si="10"/>
        <v>octubre</v>
      </c>
    </row>
    <row r="237" spans="1:15" x14ac:dyDescent="0.3">
      <c r="A237" s="94" t="s">
        <v>142</v>
      </c>
      <c r="B237" s="95">
        <v>43404</v>
      </c>
      <c r="C237" s="94" t="s">
        <v>146</v>
      </c>
      <c r="G237" s="94" t="s">
        <v>134</v>
      </c>
      <c r="H237" s="94" t="s">
        <v>115</v>
      </c>
      <c r="I237" s="94" t="s">
        <v>114</v>
      </c>
      <c r="J237" s="94">
        <v>1170</v>
      </c>
      <c r="K237" s="94">
        <v>81.900000000000006</v>
      </c>
      <c r="L237" s="94">
        <f t="shared" si="11"/>
        <v>1251.9000000000001</v>
      </c>
      <c r="M237" s="94">
        <v>1201.9000000000001</v>
      </c>
      <c r="N237" s="94">
        <f t="shared" si="9"/>
        <v>50</v>
      </c>
      <c r="O237" s="96" t="str">
        <f t="shared" si="10"/>
        <v>octubre</v>
      </c>
    </row>
    <row r="238" spans="1:15" x14ac:dyDescent="0.3">
      <c r="A238" s="94" t="s">
        <v>140</v>
      </c>
      <c r="B238" s="95">
        <v>43404</v>
      </c>
      <c r="C238" s="94" t="s">
        <v>145</v>
      </c>
      <c r="G238" s="94" t="s">
        <v>116</v>
      </c>
      <c r="H238" s="94" t="s">
        <v>115</v>
      </c>
      <c r="I238" s="94" t="s">
        <v>114</v>
      </c>
      <c r="J238" s="94">
        <v>60</v>
      </c>
      <c r="K238" s="94">
        <v>4.2</v>
      </c>
      <c r="L238" s="94">
        <f t="shared" si="11"/>
        <v>64.2</v>
      </c>
      <c r="M238" s="94">
        <v>0</v>
      </c>
      <c r="N238" s="94">
        <f t="shared" si="9"/>
        <v>64.2</v>
      </c>
      <c r="O238" s="96" t="str">
        <f t="shared" si="10"/>
        <v>octubre</v>
      </c>
    </row>
    <row r="239" spans="1:15" x14ac:dyDescent="0.3">
      <c r="A239" s="94" t="s">
        <v>138</v>
      </c>
      <c r="B239" s="95">
        <v>43404</v>
      </c>
      <c r="C239" s="94" t="s">
        <v>143</v>
      </c>
      <c r="G239" s="94" t="s">
        <v>116</v>
      </c>
      <c r="H239" s="94" t="s">
        <v>115</v>
      </c>
      <c r="I239" s="94" t="s">
        <v>114</v>
      </c>
      <c r="J239" s="94">
        <v>440</v>
      </c>
      <c r="K239" s="94">
        <v>30.8</v>
      </c>
      <c r="L239" s="94">
        <f t="shared" si="11"/>
        <v>470.8</v>
      </c>
      <c r="M239" s="94">
        <v>0</v>
      </c>
      <c r="N239" s="94">
        <f t="shared" si="9"/>
        <v>470.8</v>
      </c>
      <c r="O239" s="96" t="str">
        <f t="shared" si="10"/>
        <v>octubre</v>
      </c>
    </row>
    <row r="240" spans="1:15" x14ac:dyDescent="0.3">
      <c r="A240" s="94" t="s">
        <v>136</v>
      </c>
      <c r="B240" s="95">
        <v>43404</v>
      </c>
      <c r="C240" s="94" t="s">
        <v>141</v>
      </c>
      <c r="G240" s="94" t="s">
        <v>134</v>
      </c>
      <c r="H240" s="94" t="s">
        <v>115</v>
      </c>
      <c r="I240" s="94" t="s">
        <v>114</v>
      </c>
      <c r="J240" s="94">
        <v>560</v>
      </c>
      <c r="K240" s="94">
        <v>39.200000000000003</v>
      </c>
      <c r="L240" s="94">
        <f t="shared" si="11"/>
        <v>599.20000000000005</v>
      </c>
      <c r="M240" s="94">
        <v>360</v>
      </c>
      <c r="N240" s="94">
        <f t="shared" si="9"/>
        <v>239.20000000000005</v>
      </c>
      <c r="O240" s="96" t="str">
        <f t="shared" si="10"/>
        <v>octubre</v>
      </c>
    </row>
    <row r="241" spans="1:15" x14ac:dyDescent="0.3">
      <c r="A241" s="94" t="s">
        <v>133</v>
      </c>
      <c r="B241" s="95">
        <v>43404</v>
      </c>
      <c r="C241" s="94" t="s">
        <v>139</v>
      </c>
      <c r="G241" s="94" t="s">
        <v>127</v>
      </c>
      <c r="H241" s="94" t="s">
        <v>115</v>
      </c>
      <c r="I241" s="94" t="s">
        <v>114</v>
      </c>
      <c r="J241" s="94">
        <v>1049</v>
      </c>
      <c r="K241" s="94">
        <v>73.430000000000007</v>
      </c>
      <c r="L241" s="94">
        <f t="shared" si="11"/>
        <v>1122.43</v>
      </c>
      <c r="M241" s="94">
        <v>1122.43</v>
      </c>
      <c r="N241" s="94">
        <f t="shared" si="9"/>
        <v>0</v>
      </c>
      <c r="O241" s="96" t="str">
        <f t="shared" si="10"/>
        <v>octubre</v>
      </c>
    </row>
    <row r="242" spans="1:15" x14ac:dyDescent="0.3">
      <c r="A242" s="94" t="s">
        <v>131</v>
      </c>
      <c r="B242" s="95">
        <v>43403</v>
      </c>
      <c r="C242" s="94" t="s">
        <v>137</v>
      </c>
      <c r="G242" s="94" t="s">
        <v>116</v>
      </c>
      <c r="H242" s="94" t="s">
        <v>115</v>
      </c>
      <c r="I242" s="94" t="s">
        <v>114</v>
      </c>
      <c r="J242" s="94">
        <v>135</v>
      </c>
      <c r="K242" s="94">
        <v>9.4499999999999993</v>
      </c>
      <c r="L242" s="94">
        <f t="shared" si="11"/>
        <v>144.44999999999999</v>
      </c>
      <c r="M242" s="94">
        <v>0</v>
      </c>
      <c r="N242" s="94">
        <f t="shared" si="9"/>
        <v>144.44999999999999</v>
      </c>
      <c r="O242" s="96" t="str">
        <f t="shared" si="10"/>
        <v>octubre</v>
      </c>
    </row>
    <row r="243" spans="1:15" x14ac:dyDescent="0.3">
      <c r="A243" s="94" t="s">
        <v>129</v>
      </c>
      <c r="B243" s="95">
        <v>43399</v>
      </c>
      <c r="C243" s="94" t="s">
        <v>135</v>
      </c>
      <c r="G243" s="94" t="s">
        <v>127</v>
      </c>
      <c r="H243" s="94" t="s">
        <v>115</v>
      </c>
      <c r="I243" s="94" t="s">
        <v>114</v>
      </c>
      <c r="J243" s="94">
        <v>180</v>
      </c>
      <c r="K243" s="94">
        <v>12.6</v>
      </c>
      <c r="L243" s="94">
        <f t="shared" si="11"/>
        <v>192.6</v>
      </c>
      <c r="M243" s="94">
        <v>192.6</v>
      </c>
      <c r="N243" s="94">
        <f t="shared" si="9"/>
        <v>0</v>
      </c>
      <c r="O243" s="96" t="str">
        <f t="shared" si="10"/>
        <v>octubre</v>
      </c>
    </row>
    <row r="244" spans="1:15" x14ac:dyDescent="0.3">
      <c r="A244" s="94" t="s">
        <v>126</v>
      </c>
      <c r="B244" s="95">
        <v>43398</v>
      </c>
      <c r="C244" s="94" t="s">
        <v>132</v>
      </c>
      <c r="G244" s="94" t="s">
        <v>116</v>
      </c>
      <c r="H244" s="94" t="s">
        <v>115</v>
      </c>
      <c r="I244" s="94" t="s">
        <v>114</v>
      </c>
      <c r="J244" s="94">
        <v>30</v>
      </c>
      <c r="K244" s="94">
        <v>2.1</v>
      </c>
      <c r="L244" s="94">
        <f t="shared" si="11"/>
        <v>32.1</v>
      </c>
      <c r="M244" s="94">
        <v>0</v>
      </c>
      <c r="N244" s="94">
        <f t="shared" si="9"/>
        <v>32.1</v>
      </c>
      <c r="O244" s="96" t="str">
        <f t="shared" si="10"/>
        <v>octubre</v>
      </c>
    </row>
    <row r="245" spans="1:15" x14ac:dyDescent="0.3">
      <c r="A245" s="94" t="s">
        <v>124</v>
      </c>
      <c r="B245" s="95">
        <v>43398</v>
      </c>
      <c r="C245" s="94" t="s">
        <v>130</v>
      </c>
      <c r="G245" s="94" t="s">
        <v>116</v>
      </c>
      <c r="H245" s="94" t="s">
        <v>115</v>
      </c>
      <c r="I245" s="94" t="s">
        <v>114</v>
      </c>
      <c r="J245" s="94">
        <v>1512</v>
      </c>
      <c r="K245" s="94">
        <v>105.84</v>
      </c>
      <c r="L245" s="94">
        <f t="shared" si="11"/>
        <v>1617.84</v>
      </c>
      <c r="M245" s="94">
        <v>0</v>
      </c>
      <c r="N245" s="94">
        <f t="shared" si="9"/>
        <v>1617.84</v>
      </c>
      <c r="O245" s="96" t="str">
        <f t="shared" si="10"/>
        <v>octubre</v>
      </c>
    </row>
    <row r="246" spans="1:15" x14ac:dyDescent="0.3">
      <c r="A246" s="94" t="s">
        <v>122</v>
      </c>
      <c r="B246" s="95">
        <v>43398</v>
      </c>
      <c r="C246" s="94" t="s">
        <v>128</v>
      </c>
      <c r="G246" s="94" t="s">
        <v>116</v>
      </c>
      <c r="H246" s="94" t="s">
        <v>115</v>
      </c>
      <c r="I246" s="94" t="s">
        <v>114</v>
      </c>
      <c r="J246" s="94">
        <v>390</v>
      </c>
      <c r="K246" s="94">
        <v>27.3</v>
      </c>
      <c r="L246" s="94">
        <f t="shared" si="11"/>
        <v>417.3</v>
      </c>
      <c r="M246" s="94">
        <v>0</v>
      </c>
      <c r="N246" s="94">
        <f t="shared" si="9"/>
        <v>417.3</v>
      </c>
      <c r="O246" s="96" t="str">
        <f t="shared" si="10"/>
        <v>octubre</v>
      </c>
    </row>
    <row r="247" spans="1:15" x14ac:dyDescent="0.3">
      <c r="A247" s="94" t="s">
        <v>120</v>
      </c>
      <c r="B247" s="95">
        <v>43398</v>
      </c>
      <c r="C247" s="94" t="s">
        <v>125</v>
      </c>
      <c r="G247" s="94" t="s">
        <v>116</v>
      </c>
      <c r="H247" s="94" t="s">
        <v>115</v>
      </c>
      <c r="I247" s="94" t="s">
        <v>114</v>
      </c>
      <c r="J247" s="94">
        <v>90</v>
      </c>
      <c r="K247" s="94">
        <v>6.3</v>
      </c>
      <c r="L247" s="94">
        <f t="shared" si="11"/>
        <v>96.3</v>
      </c>
      <c r="M247" s="94">
        <v>0</v>
      </c>
      <c r="N247" s="94">
        <f t="shared" si="9"/>
        <v>96.3</v>
      </c>
      <c r="O247" s="96" t="str">
        <f t="shared" si="10"/>
        <v>octubre</v>
      </c>
    </row>
    <row r="248" spans="1:15" x14ac:dyDescent="0.3">
      <c r="A248" s="94" t="s">
        <v>118</v>
      </c>
      <c r="B248" s="95">
        <v>43397</v>
      </c>
      <c r="C248" s="94" t="s">
        <v>123</v>
      </c>
      <c r="G248" s="94" t="s">
        <v>116</v>
      </c>
      <c r="H248" s="94" t="s">
        <v>115</v>
      </c>
      <c r="I248" s="94" t="s">
        <v>114</v>
      </c>
      <c r="J248" s="94">
        <v>270</v>
      </c>
      <c r="K248" s="94">
        <v>18.899999999999999</v>
      </c>
      <c r="L248" s="94">
        <f t="shared" si="11"/>
        <v>288.89999999999998</v>
      </c>
      <c r="M248" s="94">
        <v>0</v>
      </c>
      <c r="N248" s="94">
        <f t="shared" si="9"/>
        <v>288.89999999999998</v>
      </c>
      <c r="O248" s="96" t="str">
        <f t="shared" si="10"/>
        <v>octubre</v>
      </c>
    </row>
    <row r="249" spans="1:15" x14ac:dyDescent="0.3">
      <c r="A249" s="94" t="s">
        <v>144</v>
      </c>
      <c r="B249" s="95">
        <v>43403</v>
      </c>
      <c r="C249" s="94" t="s">
        <v>121</v>
      </c>
      <c r="G249" s="94" t="s">
        <v>127</v>
      </c>
      <c r="H249" s="94" t="s">
        <v>115</v>
      </c>
      <c r="I249" s="94" t="s">
        <v>114</v>
      </c>
      <c r="J249" s="94">
        <v>290</v>
      </c>
      <c r="K249" s="94">
        <v>20.3</v>
      </c>
      <c r="L249" s="94">
        <f t="shared" si="11"/>
        <v>310.3</v>
      </c>
      <c r="M249" s="94">
        <v>310.3</v>
      </c>
      <c r="N249" s="94">
        <f t="shared" si="9"/>
        <v>0</v>
      </c>
      <c r="O249" s="96" t="str">
        <f t="shared" si="10"/>
        <v>octubre</v>
      </c>
    </row>
    <row r="250" spans="1:15" x14ac:dyDescent="0.3">
      <c r="A250" s="94" t="s">
        <v>142</v>
      </c>
      <c r="B250" s="95">
        <v>43403</v>
      </c>
      <c r="C250" s="94" t="s">
        <v>119</v>
      </c>
      <c r="G250" s="94" t="s">
        <v>134</v>
      </c>
      <c r="H250" s="94" t="s">
        <v>115</v>
      </c>
      <c r="I250" s="94" t="s">
        <v>114</v>
      </c>
      <c r="J250" s="94">
        <v>1170</v>
      </c>
      <c r="K250" s="94">
        <v>81.900000000000006</v>
      </c>
      <c r="L250" s="94">
        <f t="shared" si="11"/>
        <v>1251.9000000000001</v>
      </c>
      <c r="M250" s="94">
        <v>1201.9000000000001</v>
      </c>
      <c r="N250" s="94">
        <f t="shared" si="9"/>
        <v>50</v>
      </c>
      <c r="O250" s="96" t="str">
        <f t="shared" si="10"/>
        <v>octubre</v>
      </c>
    </row>
    <row r="251" spans="1:15" x14ac:dyDescent="0.3">
      <c r="A251" s="94" t="s">
        <v>140</v>
      </c>
      <c r="B251" s="95">
        <v>43403</v>
      </c>
      <c r="C251" s="94" t="s">
        <v>117</v>
      </c>
      <c r="G251" s="94" t="s">
        <v>116</v>
      </c>
      <c r="H251" s="94" t="s">
        <v>115</v>
      </c>
      <c r="I251" s="94" t="s">
        <v>114</v>
      </c>
      <c r="J251" s="94">
        <v>60</v>
      </c>
      <c r="K251" s="94">
        <v>4.2</v>
      </c>
      <c r="L251" s="94">
        <f t="shared" si="11"/>
        <v>64.2</v>
      </c>
      <c r="M251" s="94">
        <v>0</v>
      </c>
      <c r="N251" s="94">
        <f t="shared" si="9"/>
        <v>64.2</v>
      </c>
      <c r="O251" s="96" t="str">
        <f t="shared" si="10"/>
        <v>octubre</v>
      </c>
    </row>
    <row r="252" spans="1:15" x14ac:dyDescent="0.3">
      <c r="A252" s="94" t="s">
        <v>138</v>
      </c>
      <c r="B252" s="95">
        <v>43434</v>
      </c>
      <c r="C252" s="94" t="s">
        <v>153</v>
      </c>
      <c r="G252" s="94" t="s">
        <v>116</v>
      </c>
      <c r="H252" s="94" t="s">
        <v>115</v>
      </c>
      <c r="I252" s="94" t="s">
        <v>114</v>
      </c>
      <c r="J252" s="94">
        <v>440</v>
      </c>
      <c r="K252" s="94">
        <v>30.8</v>
      </c>
      <c r="L252" s="94">
        <f t="shared" si="11"/>
        <v>470.8</v>
      </c>
      <c r="M252" s="94">
        <v>0</v>
      </c>
      <c r="N252" s="94">
        <f t="shared" si="9"/>
        <v>470.8</v>
      </c>
      <c r="O252" s="96" t="str">
        <f t="shared" si="10"/>
        <v>noviembre</v>
      </c>
    </row>
    <row r="253" spans="1:15" x14ac:dyDescent="0.3">
      <c r="A253" s="94" t="s">
        <v>136</v>
      </c>
      <c r="B253" s="95">
        <v>43434</v>
      </c>
      <c r="C253" s="94" t="s">
        <v>152</v>
      </c>
      <c r="G253" s="94" t="s">
        <v>134</v>
      </c>
      <c r="H253" s="94" t="s">
        <v>115</v>
      </c>
      <c r="I253" s="94" t="s">
        <v>114</v>
      </c>
      <c r="J253" s="94">
        <v>560</v>
      </c>
      <c r="K253" s="94">
        <v>39.200000000000003</v>
      </c>
      <c r="L253" s="94">
        <f t="shared" si="11"/>
        <v>599.20000000000005</v>
      </c>
      <c r="M253" s="94">
        <v>360</v>
      </c>
      <c r="N253" s="94">
        <f t="shared" si="9"/>
        <v>239.20000000000005</v>
      </c>
      <c r="O253" s="96" t="str">
        <f t="shared" si="10"/>
        <v>noviembre</v>
      </c>
    </row>
    <row r="254" spans="1:15" x14ac:dyDescent="0.3">
      <c r="A254" s="94" t="s">
        <v>133</v>
      </c>
      <c r="B254" s="95">
        <v>43434</v>
      </c>
      <c r="C254" s="94" t="s">
        <v>151</v>
      </c>
      <c r="G254" s="94" t="s">
        <v>127</v>
      </c>
      <c r="H254" s="94" t="s">
        <v>115</v>
      </c>
      <c r="I254" s="94" t="s">
        <v>114</v>
      </c>
      <c r="J254" s="94">
        <v>1049</v>
      </c>
      <c r="K254" s="94">
        <v>73.430000000000007</v>
      </c>
      <c r="L254" s="94">
        <f t="shared" si="11"/>
        <v>1122.43</v>
      </c>
      <c r="M254" s="94">
        <v>1122.43</v>
      </c>
      <c r="N254" s="94">
        <f t="shared" si="9"/>
        <v>0</v>
      </c>
      <c r="O254" s="96" t="str">
        <f t="shared" si="10"/>
        <v>noviembre</v>
      </c>
    </row>
    <row r="255" spans="1:15" x14ac:dyDescent="0.3">
      <c r="A255" s="94" t="s">
        <v>131</v>
      </c>
      <c r="B255" s="95">
        <v>43434</v>
      </c>
      <c r="C255" s="94" t="s">
        <v>150</v>
      </c>
      <c r="G255" s="94" t="s">
        <v>116</v>
      </c>
      <c r="H255" s="94" t="s">
        <v>115</v>
      </c>
      <c r="I255" s="94" t="s">
        <v>114</v>
      </c>
      <c r="J255" s="94">
        <v>135</v>
      </c>
      <c r="K255" s="94">
        <v>9.4499999999999993</v>
      </c>
      <c r="L255" s="94">
        <f t="shared" si="11"/>
        <v>144.44999999999999</v>
      </c>
      <c r="M255" s="94">
        <v>0</v>
      </c>
      <c r="N255" s="94">
        <f t="shared" si="9"/>
        <v>144.44999999999999</v>
      </c>
      <c r="O255" s="96" t="str">
        <f t="shared" si="10"/>
        <v>noviembre</v>
      </c>
    </row>
    <row r="256" spans="1:15" x14ac:dyDescent="0.3">
      <c r="A256" s="94" t="s">
        <v>129</v>
      </c>
      <c r="B256" s="95">
        <v>43430</v>
      </c>
      <c r="C256" s="94" t="s">
        <v>149</v>
      </c>
      <c r="G256" s="94" t="s">
        <v>127</v>
      </c>
      <c r="H256" s="94" t="s">
        <v>115</v>
      </c>
      <c r="I256" s="94" t="s">
        <v>114</v>
      </c>
      <c r="J256" s="94">
        <v>180</v>
      </c>
      <c r="K256" s="94">
        <v>12.6</v>
      </c>
      <c r="L256" s="94">
        <f t="shared" si="11"/>
        <v>192.6</v>
      </c>
      <c r="M256" s="94">
        <v>192.6</v>
      </c>
      <c r="N256" s="94">
        <f t="shared" si="9"/>
        <v>0</v>
      </c>
      <c r="O256" s="96" t="str">
        <f t="shared" si="10"/>
        <v>noviembre</v>
      </c>
    </row>
    <row r="257" spans="1:15" x14ac:dyDescent="0.3">
      <c r="A257" s="94" t="s">
        <v>126</v>
      </c>
      <c r="B257" s="95">
        <v>43429</v>
      </c>
      <c r="C257" s="94" t="s">
        <v>148</v>
      </c>
      <c r="G257" s="94" t="s">
        <v>116</v>
      </c>
      <c r="H257" s="94" t="s">
        <v>115</v>
      </c>
      <c r="I257" s="94" t="s">
        <v>114</v>
      </c>
      <c r="J257" s="94">
        <v>30</v>
      </c>
      <c r="K257" s="94">
        <v>2.1</v>
      </c>
      <c r="L257" s="94">
        <f t="shared" si="11"/>
        <v>32.1</v>
      </c>
      <c r="M257" s="94">
        <v>0</v>
      </c>
      <c r="N257" s="94">
        <f t="shared" si="9"/>
        <v>32.1</v>
      </c>
      <c r="O257" s="96" t="str">
        <f t="shared" si="10"/>
        <v>noviembre</v>
      </c>
    </row>
    <row r="258" spans="1:15" x14ac:dyDescent="0.3">
      <c r="A258" s="94" t="s">
        <v>124</v>
      </c>
      <c r="B258" s="95">
        <v>43429</v>
      </c>
      <c r="C258" s="94" t="s">
        <v>147</v>
      </c>
      <c r="G258" s="94" t="s">
        <v>116</v>
      </c>
      <c r="H258" s="94" t="s">
        <v>115</v>
      </c>
      <c r="I258" s="94" t="s">
        <v>114</v>
      </c>
      <c r="J258" s="94">
        <v>1512</v>
      </c>
      <c r="K258" s="94">
        <v>105.84</v>
      </c>
      <c r="L258" s="94">
        <f t="shared" si="11"/>
        <v>1617.84</v>
      </c>
      <c r="M258" s="94">
        <v>0</v>
      </c>
      <c r="N258" s="94">
        <f t="shared" ref="N258:N287" si="12">L258-M258</f>
        <v>1617.84</v>
      </c>
      <c r="O258" s="96" t="str">
        <f t="shared" ref="O258:O287" si="13">TEXT(B258,"mmmmmmmmmmmmmm")</f>
        <v>noviembre</v>
      </c>
    </row>
    <row r="259" spans="1:15" x14ac:dyDescent="0.3">
      <c r="A259" s="94" t="s">
        <v>122</v>
      </c>
      <c r="B259" s="95">
        <v>43429</v>
      </c>
      <c r="C259" s="94" t="s">
        <v>146</v>
      </c>
      <c r="G259" s="94" t="s">
        <v>116</v>
      </c>
      <c r="H259" s="94" t="s">
        <v>115</v>
      </c>
      <c r="I259" s="94" t="s">
        <v>114</v>
      </c>
      <c r="J259" s="94">
        <v>390</v>
      </c>
      <c r="K259" s="94">
        <v>27.3</v>
      </c>
      <c r="L259" s="94">
        <f t="shared" ref="L259:L287" si="14">J259+K259</f>
        <v>417.3</v>
      </c>
      <c r="M259" s="94">
        <v>0</v>
      </c>
      <c r="N259" s="94">
        <f t="shared" si="12"/>
        <v>417.3</v>
      </c>
      <c r="O259" s="96" t="str">
        <f t="shared" si="13"/>
        <v>noviembre</v>
      </c>
    </row>
    <row r="260" spans="1:15" x14ac:dyDescent="0.3">
      <c r="A260" s="94" t="s">
        <v>120</v>
      </c>
      <c r="B260" s="95">
        <v>43429</v>
      </c>
      <c r="C260" s="94" t="s">
        <v>145</v>
      </c>
      <c r="G260" s="94" t="s">
        <v>116</v>
      </c>
      <c r="H260" s="94" t="s">
        <v>115</v>
      </c>
      <c r="I260" s="94" t="s">
        <v>114</v>
      </c>
      <c r="J260" s="94">
        <v>90</v>
      </c>
      <c r="K260" s="94">
        <v>6.3</v>
      </c>
      <c r="L260" s="94">
        <f t="shared" si="14"/>
        <v>96.3</v>
      </c>
      <c r="M260" s="94">
        <v>0</v>
      </c>
      <c r="N260" s="94">
        <f t="shared" si="12"/>
        <v>96.3</v>
      </c>
      <c r="O260" s="96" t="str">
        <f t="shared" si="13"/>
        <v>noviembre</v>
      </c>
    </row>
    <row r="261" spans="1:15" x14ac:dyDescent="0.3">
      <c r="A261" s="94" t="s">
        <v>118</v>
      </c>
      <c r="B261" s="95">
        <v>43428</v>
      </c>
      <c r="C261" s="94" t="s">
        <v>143</v>
      </c>
      <c r="G261" s="94" t="s">
        <v>116</v>
      </c>
      <c r="H261" s="94" t="s">
        <v>115</v>
      </c>
      <c r="I261" s="94" t="s">
        <v>114</v>
      </c>
      <c r="J261" s="94">
        <v>270</v>
      </c>
      <c r="K261" s="94">
        <v>18.899999999999999</v>
      </c>
      <c r="L261" s="94">
        <f t="shared" si="14"/>
        <v>288.89999999999998</v>
      </c>
      <c r="M261" s="94">
        <v>0</v>
      </c>
      <c r="N261" s="94">
        <f t="shared" si="12"/>
        <v>288.89999999999998</v>
      </c>
      <c r="O261" s="96" t="str">
        <f t="shared" si="13"/>
        <v>noviembre</v>
      </c>
    </row>
    <row r="262" spans="1:15" x14ac:dyDescent="0.3">
      <c r="A262" s="94" t="s">
        <v>144</v>
      </c>
      <c r="B262" s="95">
        <v>43428</v>
      </c>
      <c r="C262" s="94" t="s">
        <v>141</v>
      </c>
      <c r="G262" s="94" t="s">
        <v>127</v>
      </c>
      <c r="H262" s="94" t="s">
        <v>115</v>
      </c>
      <c r="I262" s="94" t="s">
        <v>114</v>
      </c>
      <c r="J262" s="94">
        <v>290</v>
      </c>
      <c r="K262" s="94">
        <v>20.3</v>
      </c>
      <c r="L262" s="94">
        <f t="shared" si="14"/>
        <v>310.3</v>
      </c>
      <c r="M262" s="94">
        <v>310.3</v>
      </c>
      <c r="N262" s="94">
        <f t="shared" si="12"/>
        <v>0</v>
      </c>
      <c r="O262" s="96" t="str">
        <f t="shared" si="13"/>
        <v>noviembre</v>
      </c>
    </row>
    <row r="263" spans="1:15" x14ac:dyDescent="0.3">
      <c r="A263" s="94" t="s">
        <v>142</v>
      </c>
      <c r="B263" s="95">
        <v>43428</v>
      </c>
      <c r="C263" s="94" t="s">
        <v>139</v>
      </c>
      <c r="G263" s="94" t="s">
        <v>134</v>
      </c>
      <c r="H263" s="94" t="s">
        <v>115</v>
      </c>
      <c r="I263" s="94" t="s">
        <v>114</v>
      </c>
      <c r="J263" s="94">
        <v>1170</v>
      </c>
      <c r="K263" s="94">
        <v>81.900000000000006</v>
      </c>
      <c r="L263" s="94">
        <f t="shared" si="14"/>
        <v>1251.9000000000001</v>
      </c>
      <c r="M263" s="94">
        <v>1201.9000000000001</v>
      </c>
      <c r="N263" s="94">
        <f t="shared" si="12"/>
        <v>50</v>
      </c>
      <c r="O263" s="96" t="str">
        <f t="shared" si="13"/>
        <v>noviembre</v>
      </c>
    </row>
    <row r="264" spans="1:15" x14ac:dyDescent="0.3">
      <c r="A264" s="94" t="s">
        <v>140</v>
      </c>
      <c r="B264" s="95">
        <v>43428</v>
      </c>
      <c r="C264" s="94" t="s">
        <v>137</v>
      </c>
      <c r="G264" s="94" t="s">
        <v>116</v>
      </c>
      <c r="H264" s="94" t="s">
        <v>115</v>
      </c>
      <c r="I264" s="94" t="s">
        <v>114</v>
      </c>
      <c r="J264" s="94">
        <v>60</v>
      </c>
      <c r="K264" s="94">
        <v>4.2</v>
      </c>
      <c r="L264" s="94">
        <f t="shared" si="14"/>
        <v>64.2</v>
      </c>
      <c r="M264" s="94">
        <v>0</v>
      </c>
      <c r="N264" s="94">
        <f t="shared" si="12"/>
        <v>64.2</v>
      </c>
      <c r="O264" s="96" t="str">
        <f t="shared" si="13"/>
        <v>noviembre</v>
      </c>
    </row>
    <row r="265" spans="1:15" x14ac:dyDescent="0.3">
      <c r="A265" s="94" t="s">
        <v>138</v>
      </c>
      <c r="B265" s="95">
        <v>43428</v>
      </c>
      <c r="C265" s="94" t="s">
        <v>135</v>
      </c>
      <c r="G265" s="94" t="s">
        <v>116</v>
      </c>
      <c r="H265" s="94" t="s">
        <v>115</v>
      </c>
      <c r="I265" s="94" t="s">
        <v>114</v>
      </c>
      <c r="J265" s="94">
        <v>440</v>
      </c>
      <c r="K265" s="94">
        <v>30.8</v>
      </c>
      <c r="L265" s="94">
        <f t="shared" si="14"/>
        <v>470.8</v>
      </c>
      <c r="M265" s="94">
        <v>0</v>
      </c>
      <c r="N265" s="94">
        <f t="shared" si="12"/>
        <v>470.8</v>
      </c>
      <c r="O265" s="96" t="str">
        <f t="shared" si="13"/>
        <v>noviembre</v>
      </c>
    </row>
    <row r="266" spans="1:15" x14ac:dyDescent="0.3">
      <c r="A266" s="94" t="s">
        <v>136</v>
      </c>
      <c r="B266" s="95">
        <v>43465</v>
      </c>
      <c r="C266" s="94" t="s">
        <v>153</v>
      </c>
      <c r="G266" s="94" t="s">
        <v>134</v>
      </c>
      <c r="H266" s="94" t="s">
        <v>115</v>
      </c>
      <c r="I266" s="94" t="s">
        <v>114</v>
      </c>
      <c r="J266" s="94">
        <v>560</v>
      </c>
      <c r="K266" s="94">
        <v>39.200000000000003</v>
      </c>
      <c r="L266" s="94">
        <f t="shared" si="14"/>
        <v>599.20000000000005</v>
      </c>
      <c r="M266" s="94">
        <v>360</v>
      </c>
      <c r="N266" s="94">
        <f t="shared" si="12"/>
        <v>239.20000000000005</v>
      </c>
      <c r="O266" s="96" t="str">
        <f t="shared" si="13"/>
        <v>diciembre</v>
      </c>
    </row>
    <row r="267" spans="1:15" x14ac:dyDescent="0.3">
      <c r="A267" s="94" t="s">
        <v>133</v>
      </c>
      <c r="B267" s="95">
        <v>43465</v>
      </c>
      <c r="C267" s="94" t="s">
        <v>152</v>
      </c>
      <c r="G267" s="94" t="s">
        <v>127</v>
      </c>
      <c r="H267" s="94" t="s">
        <v>115</v>
      </c>
      <c r="I267" s="94" t="s">
        <v>114</v>
      </c>
      <c r="J267" s="94">
        <v>1049</v>
      </c>
      <c r="K267" s="94">
        <v>73.430000000000007</v>
      </c>
      <c r="L267" s="94">
        <f t="shared" si="14"/>
        <v>1122.43</v>
      </c>
      <c r="M267" s="94">
        <v>1122.43</v>
      </c>
      <c r="N267" s="94">
        <f t="shared" si="12"/>
        <v>0</v>
      </c>
      <c r="O267" s="96" t="str">
        <f t="shared" si="13"/>
        <v>diciembre</v>
      </c>
    </row>
    <row r="268" spans="1:15" x14ac:dyDescent="0.3">
      <c r="A268" s="94" t="s">
        <v>131</v>
      </c>
      <c r="B268" s="95">
        <v>43464</v>
      </c>
      <c r="C268" s="94" t="s">
        <v>151</v>
      </c>
      <c r="G268" s="94" t="s">
        <v>116</v>
      </c>
      <c r="H268" s="94" t="s">
        <v>115</v>
      </c>
      <c r="I268" s="94" t="s">
        <v>114</v>
      </c>
      <c r="J268" s="94">
        <v>135</v>
      </c>
      <c r="K268" s="94">
        <v>9.4499999999999993</v>
      </c>
      <c r="L268" s="94">
        <f t="shared" si="14"/>
        <v>144.44999999999999</v>
      </c>
      <c r="M268" s="94">
        <v>0</v>
      </c>
      <c r="N268" s="94">
        <f t="shared" si="12"/>
        <v>144.44999999999999</v>
      </c>
      <c r="O268" s="96" t="str">
        <f t="shared" si="13"/>
        <v>diciembre</v>
      </c>
    </row>
    <row r="269" spans="1:15" x14ac:dyDescent="0.3">
      <c r="A269" s="94" t="s">
        <v>129</v>
      </c>
      <c r="B269" s="95">
        <v>43460</v>
      </c>
      <c r="C269" s="94" t="s">
        <v>150</v>
      </c>
      <c r="G269" s="94" t="s">
        <v>127</v>
      </c>
      <c r="H269" s="94" t="s">
        <v>115</v>
      </c>
      <c r="I269" s="94" t="s">
        <v>114</v>
      </c>
      <c r="J269" s="94">
        <v>180</v>
      </c>
      <c r="K269" s="94">
        <v>12.6</v>
      </c>
      <c r="L269" s="94">
        <f t="shared" si="14"/>
        <v>192.6</v>
      </c>
      <c r="M269" s="94">
        <v>192.6</v>
      </c>
      <c r="N269" s="94">
        <f t="shared" si="12"/>
        <v>0</v>
      </c>
      <c r="O269" s="96" t="str">
        <f t="shared" si="13"/>
        <v>diciembre</v>
      </c>
    </row>
    <row r="270" spans="1:15" x14ac:dyDescent="0.3">
      <c r="A270" s="94" t="s">
        <v>126</v>
      </c>
      <c r="B270" s="95">
        <v>43459</v>
      </c>
      <c r="C270" s="94" t="s">
        <v>149</v>
      </c>
      <c r="G270" s="94" t="s">
        <v>116</v>
      </c>
      <c r="H270" s="94" t="s">
        <v>115</v>
      </c>
      <c r="I270" s="94" t="s">
        <v>114</v>
      </c>
      <c r="J270" s="94">
        <v>30</v>
      </c>
      <c r="K270" s="94">
        <v>2.1</v>
      </c>
      <c r="L270" s="94">
        <f t="shared" si="14"/>
        <v>32.1</v>
      </c>
      <c r="M270" s="94">
        <v>0</v>
      </c>
      <c r="N270" s="94">
        <f t="shared" si="12"/>
        <v>32.1</v>
      </c>
      <c r="O270" s="96" t="str">
        <f t="shared" si="13"/>
        <v>diciembre</v>
      </c>
    </row>
    <row r="271" spans="1:15" x14ac:dyDescent="0.3">
      <c r="A271" s="94" t="s">
        <v>124</v>
      </c>
      <c r="B271" s="95">
        <v>43459</v>
      </c>
      <c r="C271" s="94" t="s">
        <v>148</v>
      </c>
      <c r="G271" s="94" t="s">
        <v>116</v>
      </c>
      <c r="H271" s="94" t="s">
        <v>115</v>
      </c>
      <c r="I271" s="94" t="s">
        <v>114</v>
      </c>
      <c r="J271" s="94">
        <v>1512</v>
      </c>
      <c r="K271" s="94">
        <v>105.84</v>
      </c>
      <c r="L271" s="94">
        <f t="shared" si="14"/>
        <v>1617.84</v>
      </c>
      <c r="M271" s="94">
        <v>0</v>
      </c>
      <c r="N271" s="94">
        <f t="shared" si="12"/>
        <v>1617.84</v>
      </c>
      <c r="O271" s="96" t="str">
        <f t="shared" si="13"/>
        <v>diciembre</v>
      </c>
    </row>
    <row r="272" spans="1:15" x14ac:dyDescent="0.3">
      <c r="A272" s="94" t="s">
        <v>122</v>
      </c>
      <c r="B272" s="95">
        <v>43459</v>
      </c>
      <c r="C272" s="94" t="s">
        <v>147</v>
      </c>
      <c r="G272" s="94" t="s">
        <v>116</v>
      </c>
      <c r="H272" s="94" t="s">
        <v>115</v>
      </c>
      <c r="I272" s="94" t="s">
        <v>114</v>
      </c>
      <c r="J272" s="94">
        <v>390</v>
      </c>
      <c r="K272" s="94">
        <v>27.3</v>
      </c>
      <c r="L272" s="94">
        <f t="shared" si="14"/>
        <v>417.3</v>
      </c>
      <c r="M272" s="94">
        <v>0</v>
      </c>
      <c r="N272" s="94">
        <f t="shared" si="12"/>
        <v>417.3</v>
      </c>
      <c r="O272" s="96" t="str">
        <f t="shared" si="13"/>
        <v>diciembre</v>
      </c>
    </row>
    <row r="273" spans="1:15" x14ac:dyDescent="0.3">
      <c r="A273" s="94" t="s">
        <v>120</v>
      </c>
      <c r="B273" s="95">
        <v>43459</v>
      </c>
      <c r="C273" s="94" t="s">
        <v>146</v>
      </c>
      <c r="G273" s="94" t="s">
        <v>116</v>
      </c>
      <c r="H273" s="94" t="s">
        <v>115</v>
      </c>
      <c r="I273" s="94" t="s">
        <v>114</v>
      </c>
      <c r="J273" s="94">
        <v>90</v>
      </c>
      <c r="K273" s="94">
        <v>6.3</v>
      </c>
      <c r="L273" s="94">
        <f t="shared" si="14"/>
        <v>96.3</v>
      </c>
      <c r="M273" s="94">
        <v>0</v>
      </c>
      <c r="N273" s="94">
        <f t="shared" si="12"/>
        <v>96.3</v>
      </c>
      <c r="O273" s="96" t="str">
        <f t="shared" si="13"/>
        <v>diciembre</v>
      </c>
    </row>
    <row r="274" spans="1:15" x14ac:dyDescent="0.3">
      <c r="A274" s="94" t="s">
        <v>118</v>
      </c>
      <c r="B274" s="95">
        <v>43458</v>
      </c>
      <c r="C274" s="94" t="s">
        <v>145</v>
      </c>
      <c r="G274" s="94" t="s">
        <v>116</v>
      </c>
      <c r="H274" s="94" t="s">
        <v>115</v>
      </c>
      <c r="I274" s="94" t="s">
        <v>114</v>
      </c>
      <c r="J274" s="94">
        <v>270</v>
      </c>
      <c r="K274" s="94">
        <v>18.899999999999999</v>
      </c>
      <c r="L274" s="94">
        <f t="shared" si="14"/>
        <v>288.89999999999998</v>
      </c>
      <c r="M274" s="94">
        <v>0</v>
      </c>
      <c r="N274" s="94">
        <f t="shared" si="12"/>
        <v>288.89999999999998</v>
      </c>
      <c r="O274" s="96" t="str">
        <f t="shared" si="13"/>
        <v>diciembre</v>
      </c>
    </row>
    <row r="275" spans="1:15" x14ac:dyDescent="0.3">
      <c r="A275" s="94" t="s">
        <v>144</v>
      </c>
      <c r="B275" s="95">
        <v>43464</v>
      </c>
      <c r="C275" s="94" t="s">
        <v>143</v>
      </c>
      <c r="G275" s="94" t="s">
        <v>127</v>
      </c>
      <c r="H275" s="94" t="s">
        <v>115</v>
      </c>
      <c r="I275" s="94" t="s">
        <v>114</v>
      </c>
      <c r="J275" s="94">
        <v>290</v>
      </c>
      <c r="K275" s="94">
        <v>20.3</v>
      </c>
      <c r="L275" s="94">
        <f t="shared" si="14"/>
        <v>310.3</v>
      </c>
      <c r="M275" s="94">
        <v>310.3</v>
      </c>
      <c r="N275" s="94">
        <f t="shared" si="12"/>
        <v>0</v>
      </c>
      <c r="O275" s="96" t="str">
        <f t="shared" si="13"/>
        <v>diciembre</v>
      </c>
    </row>
    <row r="276" spans="1:15" x14ac:dyDescent="0.3">
      <c r="A276" s="94" t="s">
        <v>142</v>
      </c>
      <c r="B276" s="95">
        <v>43464</v>
      </c>
      <c r="C276" s="94" t="s">
        <v>141</v>
      </c>
      <c r="G276" s="94" t="s">
        <v>134</v>
      </c>
      <c r="H276" s="94" t="s">
        <v>115</v>
      </c>
      <c r="I276" s="94" t="s">
        <v>114</v>
      </c>
      <c r="J276" s="94">
        <v>1170</v>
      </c>
      <c r="K276" s="94">
        <v>81.900000000000006</v>
      </c>
      <c r="L276" s="94">
        <f t="shared" si="14"/>
        <v>1251.9000000000001</v>
      </c>
      <c r="M276" s="94">
        <v>1201.9000000000001</v>
      </c>
      <c r="N276" s="94">
        <f t="shared" si="12"/>
        <v>50</v>
      </c>
      <c r="O276" s="96" t="str">
        <f t="shared" si="13"/>
        <v>diciembre</v>
      </c>
    </row>
    <row r="277" spans="1:15" x14ac:dyDescent="0.3">
      <c r="A277" s="94" t="s">
        <v>140</v>
      </c>
      <c r="B277" s="95">
        <v>43464</v>
      </c>
      <c r="C277" s="94" t="s">
        <v>139</v>
      </c>
      <c r="G277" s="94" t="s">
        <v>116</v>
      </c>
      <c r="H277" s="94" t="s">
        <v>115</v>
      </c>
      <c r="I277" s="94" t="s">
        <v>114</v>
      </c>
      <c r="J277" s="94">
        <v>60</v>
      </c>
      <c r="K277" s="94">
        <v>4.2</v>
      </c>
      <c r="L277" s="94">
        <f t="shared" si="14"/>
        <v>64.2</v>
      </c>
      <c r="M277" s="94">
        <v>0</v>
      </c>
      <c r="N277" s="94">
        <f t="shared" si="12"/>
        <v>64.2</v>
      </c>
      <c r="O277" s="96" t="str">
        <f t="shared" si="13"/>
        <v>diciembre</v>
      </c>
    </row>
    <row r="278" spans="1:15" x14ac:dyDescent="0.3">
      <c r="A278" s="94" t="s">
        <v>138</v>
      </c>
      <c r="B278" s="95">
        <v>43464</v>
      </c>
      <c r="C278" s="94" t="s">
        <v>137</v>
      </c>
      <c r="G278" s="94" t="s">
        <v>116</v>
      </c>
      <c r="H278" s="94" t="s">
        <v>115</v>
      </c>
      <c r="I278" s="94" t="s">
        <v>114</v>
      </c>
      <c r="J278" s="94">
        <v>440</v>
      </c>
      <c r="K278" s="94">
        <v>30.8</v>
      </c>
      <c r="L278" s="94">
        <f t="shared" si="14"/>
        <v>470.8</v>
      </c>
      <c r="M278" s="94">
        <v>0</v>
      </c>
      <c r="N278" s="94">
        <f t="shared" si="12"/>
        <v>470.8</v>
      </c>
      <c r="O278" s="96" t="str">
        <f t="shared" si="13"/>
        <v>diciembre</v>
      </c>
    </row>
    <row r="279" spans="1:15" x14ac:dyDescent="0.3">
      <c r="A279" s="94" t="s">
        <v>136</v>
      </c>
      <c r="B279" s="95">
        <v>43464</v>
      </c>
      <c r="C279" s="94" t="s">
        <v>135</v>
      </c>
      <c r="G279" s="94" t="s">
        <v>134</v>
      </c>
      <c r="H279" s="94" t="s">
        <v>115</v>
      </c>
      <c r="I279" s="94" t="s">
        <v>114</v>
      </c>
      <c r="J279" s="94">
        <v>560</v>
      </c>
      <c r="K279" s="94">
        <v>39.200000000000003</v>
      </c>
      <c r="L279" s="94">
        <f t="shared" si="14"/>
        <v>599.20000000000005</v>
      </c>
      <c r="M279" s="94">
        <v>360</v>
      </c>
      <c r="N279" s="94">
        <f t="shared" si="12"/>
        <v>239.20000000000005</v>
      </c>
      <c r="O279" s="96" t="str">
        <f t="shared" si="13"/>
        <v>diciembre</v>
      </c>
    </row>
    <row r="280" spans="1:15" x14ac:dyDescent="0.3">
      <c r="A280" s="94" t="s">
        <v>133</v>
      </c>
      <c r="B280" s="95">
        <v>43464</v>
      </c>
      <c r="C280" s="94" t="s">
        <v>132</v>
      </c>
      <c r="G280" s="94" t="s">
        <v>127</v>
      </c>
      <c r="H280" s="94" t="s">
        <v>115</v>
      </c>
      <c r="I280" s="94" t="s">
        <v>114</v>
      </c>
      <c r="J280" s="94">
        <v>1049</v>
      </c>
      <c r="K280" s="94">
        <v>73.430000000000007</v>
      </c>
      <c r="L280" s="94">
        <f t="shared" si="14"/>
        <v>1122.43</v>
      </c>
      <c r="M280" s="94">
        <v>1122.43</v>
      </c>
      <c r="N280" s="94">
        <f t="shared" si="12"/>
        <v>0</v>
      </c>
      <c r="O280" s="96" t="str">
        <f t="shared" si="13"/>
        <v>diciembre</v>
      </c>
    </row>
    <row r="281" spans="1:15" x14ac:dyDescent="0.3">
      <c r="A281" s="94" t="s">
        <v>131</v>
      </c>
      <c r="B281" s="95">
        <v>43464</v>
      </c>
      <c r="C281" s="94" t="s">
        <v>130</v>
      </c>
      <c r="G281" s="94" t="s">
        <v>116</v>
      </c>
      <c r="H281" s="94" t="s">
        <v>115</v>
      </c>
      <c r="I281" s="94" t="s">
        <v>114</v>
      </c>
      <c r="J281" s="94">
        <v>135</v>
      </c>
      <c r="K281" s="94">
        <v>9.4499999999999993</v>
      </c>
      <c r="L281" s="94">
        <f t="shared" si="14"/>
        <v>144.44999999999999</v>
      </c>
      <c r="M281" s="94">
        <v>0</v>
      </c>
      <c r="N281" s="94">
        <f t="shared" si="12"/>
        <v>144.44999999999999</v>
      </c>
      <c r="O281" s="96" t="str">
        <f t="shared" si="13"/>
        <v>diciembre</v>
      </c>
    </row>
    <row r="282" spans="1:15" x14ac:dyDescent="0.3">
      <c r="A282" s="94" t="s">
        <v>129</v>
      </c>
      <c r="B282" s="95">
        <v>43460</v>
      </c>
      <c r="C282" s="94" t="s">
        <v>128</v>
      </c>
      <c r="G282" s="94" t="s">
        <v>127</v>
      </c>
      <c r="H282" s="94" t="s">
        <v>115</v>
      </c>
      <c r="I282" s="94" t="s">
        <v>114</v>
      </c>
      <c r="J282" s="94">
        <v>180</v>
      </c>
      <c r="K282" s="94">
        <v>12.6</v>
      </c>
      <c r="L282" s="94">
        <f t="shared" si="14"/>
        <v>192.6</v>
      </c>
      <c r="M282" s="94">
        <v>192.6</v>
      </c>
      <c r="N282" s="94">
        <f t="shared" si="12"/>
        <v>0</v>
      </c>
      <c r="O282" s="96" t="str">
        <f t="shared" si="13"/>
        <v>diciembre</v>
      </c>
    </row>
    <row r="283" spans="1:15" x14ac:dyDescent="0.3">
      <c r="A283" s="94" t="s">
        <v>126</v>
      </c>
      <c r="B283" s="95">
        <v>43459</v>
      </c>
      <c r="C283" s="94" t="s">
        <v>125</v>
      </c>
      <c r="G283" s="94" t="s">
        <v>116</v>
      </c>
      <c r="H283" s="94" t="s">
        <v>115</v>
      </c>
      <c r="I283" s="94" t="s">
        <v>114</v>
      </c>
      <c r="J283" s="94">
        <v>30</v>
      </c>
      <c r="K283" s="94">
        <v>2.1</v>
      </c>
      <c r="L283" s="94">
        <f t="shared" si="14"/>
        <v>32.1</v>
      </c>
      <c r="M283" s="94">
        <v>0</v>
      </c>
      <c r="N283" s="94">
        <f t="shared" si="12"/>
        <v>32.1</v>
      </c>
      <c r="O283" s="96" t="str">
        <f t="shared" si="13"/>
        <v>diciembre</v>
      </c>
    </row>
    <row r="284" spans="1:15" x14ac:dyDescent="0.3">
      <c r="A284" s="94" t="s">
        <v>124</v>
      </c>
      <c r="B284" s="95">
        <v>43459</v>
      </c>
      <c r="C284" s="94" t="s">
        <v>123</v>
      </c>
      <c r="G284" s="94" t="s">
        <v>116</v>
      </c>
      <c r="H284" s="94" t="s">
        <v>115</v>
      </c>
      <c r="I284" s="94" t="s">
        <v>114</v>
      </c>
      <c r="J284" s="94">
        <v>1512</v>
      </c>
      <c r="K284" s="94">
        <v>105.84</v>
      </c>
      <c r="L284" s="94">
        <f t="shared" si="14"/>
        <v>1617.84</v>
      </c>
      <c r="M284" s="94">
        <v>0</v>
      </c>
      <c r="N284" s="94">
        <f t="shared" si="12"/>
        <v>1617.84</v>
      </c>
      <c r="O284" s="96" t="str">
        <f t="shared" si="13"/>
        <v>diciembre</v>
      </c>
    </row>
    <row r="285" spans="1:15" x14ac:dyDescent="0.3">
      <c r="A285" s="94" t="s">
        <v>122</v>
      </c>
      <c r="B285" s="95">
        <v>43459</v>
      </c>
      <c r="C285" s="94" t="s">
        <v>121</v>
      </c>
      <c r="G285" s="94" t="s">
        <v>116</v>
      </c>
      <c r="H285" s="94" t="s">
        <v>115</v>
      </c>
      <c r="I285" s="94" t="s">
        <v>114</v>
      </c>
      <c r="J285" s="94">
        <v>390</v>
      </c>
      <c r="K285" s="94">
        <v>27.3</v>
      </c>
      <c r="L285" s="94">
        <f t="shared" si="14"/>
        <v>417.3</v>
      </c>
      <c r="M285" s="94">
        <v>0</v>
      </c>
      <c r="N285" s="94">
        <f t="shared" si="12"/>
        <v>417.3</v>
      </c>
      <c r="O285" s="96" t="str">
        <f t="shared" si="13"/>
        <v>diciembre</v>
      </c>
    </row>
    <row r="286" spans="1:15" x14ac:dyDescent="0.3">
      <c r="A286" s="94" t="s">
        <v>120</v>
      </c>
      <c r="B286" s="95">
        <v>43459</v>
      </c>
      <c r="C286" s="94" t="s">
        <v>119</v>
      </c>
      <c r="G286" s="94" t="s">
        <v>116</v>
      </c>
      <c r="H286" s="94" t="s">
        <v>115</v>
      </c>
      <c r="I286" s="94" t="s">
        <v>114</v>
      </c>
      <c r="J286" s="94">
        <v>90</v>
      </c>
      <c r="K286" s="94">
        <v>6.3</v>
      </c>
      <c r="L286" s="94">
        <f t="shared" si="14"/>
        <v>96.3</v>
      </c>
      <c r="M286" s="94">
        <v>0</v>
      </c>
      <c r="N286" s="94">
        <f t="shared" si="12"/>
        <v>96.3</v>
      </c>
      <c r="O286" s="96" t="str">
        <f t="shared" si="13"/>
        <v>diciembre</v>
      </c>
    </row>
    <row r="287" spans="1:15" x14ac:dyDescent="0.3">
      <c r="A287" s="94" t="s">
        <v>118</v>
      </c>
      <c r="B287" s="95">
        <v>43459</v>
      </c>
      <c r="C287" s="94" t="s">
        <v>117</v>
      </c>
      <c r="G287" s="94" t="s">
        <v>116</v>
      </c>
      <c r="H287" s="94" t="s">
        <v>115</v>
      </c>
      <c r="I287" s="94" t="s">
        <v>114</v>
      </c>
      <c r="J287" s="94">
        <v>270</v>
      </c>
      <c r="K287" s="94">
        <v>18.899999999999999</v>
      </c>
      <c r="L287" s="94">
        <f t="shared" si="14"/>
        <v>288.89999999999998</v>
      </c>
      <c r="M287" s="94">
        <v>0</v>
      </c>
      <c r="N287" s="94">
        <f t="shared" si="12"/>
        <v>288.89999999999998</v>
      </c>
      <c r="O287" s="96" t="str">
        <f t="shared" si="13"/>
        <v>diciembre</v>
      </c>
    </row>
    <row r="1048576" spans="2:2" x14ac:dyDescent="0.3">
      <c r="B1048576" s="9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2DA25-4D25-4F62-BB09-5ACDEA9F8AAB}">
  <sheetPr codeName="Hoja4">
    <tabColor theme="7" tint="0.79998168889431442"/>
  </sheetPr>
  <dimension ref="A1:AB24"/>
  <sheetViews>
    <sheetView showGridLines="0" zoomScale="90" zoomScaleNormal="90" workbookViewId="0">
      <selection activeCell="Q9" sqref="Q9"/>
    </sheetView>
  </sheetViews>
  <sheetFormatPr baseColWidth="10" defaultRowHeight="14.4" outlineLevelCol="1" x14ac:dyDescent="0.3"/>
  <cols>
    <col min="1" max="1" width="17.77734375" bestFit="1" customWidth="1"/>
    <col min="2" max="2" width="10.88671875" hidden="1" customWidth="1" outlineLevel="1"/>
    <col min="3" max="10" width="10.44140625" hidden="1" customWidth="1" outlineLevel="1"/>
    <col min="11" max="11" width="12.6640625" hidden="1" customWidth="1" outlineLevel="1"/>
    <col min="12" max="12" width="10.44140625" hidden="1" customWidth="1" outlineLevel="1"/>
    <col min="13" max="13" width="11.6640625" hidden="1" customWidth="1" outlineLevel="1"/>
    <col min="14" max="14" width="10.77734375" hidden="1" customWidth="1" outlineLevel="1"/>
    <col min="15" max="15" width="2.77734375" customWidth="1" collapsed="1"/>
    <col min="17" max="17" width="11.109375" bestFit="1" customWidth="1"/>
    <col min="18" max="18" width="10.44140625" bestFit="1" customWidth="1"/>
    <col min="19" max="20" width="11.109375" bestFit="1" customWidth="1"/>
    <col min="21" max="24" width="10.44140625" bestFit="1" customWidth="1"/>
    <col min="25" max="25" width="12.6640625" bestFit="1" customWidth="1"/>
    <col min="26" max="26" width="10.44140625" bestFit="1" customWidth="1"/>
    <col min="27" max="27" width="11.6640625" bestFit="1" customWidth="1"/>
    <col min="28" max="28" width="10.77734375" bestFit="1" customWidth="1"/>
  </cols>
  <sheetData>
    <row r="1" spans="1:28" x14ac:dyDescent="0.3">
      <c r="C1" s="121">
        <v>2018</v>
      </c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P1" s="121">
        <v>2019</v>
      </c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</row>
    <row r="2" spans="1:28" x14ac:dyDescent="0.3">
      <c r="A2" s="78" t="s">
        <v>85</v>
      </c>
      <c r="B2" s="78" t="s">
        <v>102</v>
      </c>
      <c r="C2" s="79" t="s">
        <v>13</v>
      </c>
      <c r="D2" s="79" t="s">
        <v>14</v>
      </c>
      <c r="E2" s="79" t="s">
        <v>15</v>
      </c>
      <c r="F2" s="79" t="s">
        <v>16</v>
      </c>
      <c r="G2" s="79" t="s">
        <v>103</v>
      </c>
      <c r="H2" s="79" t="s">
        <v>17</v>
      </c>
      <c r="I2" s="79" t="s">
        <v>18</v>
      </c>
      <c r="J2" s="79" t="s">
        <v>19</v>
      </c>
      <c r="K2" s="79" t="s">
        <v>20</v>
      </c>
      <c r="L2" s="79" t="s">
        <v>21</v>
      </c>
      <c r="M2" s="79" t="s">
        <v>104</v>
      </c>
      <c r="N2" s="79" t="s">
        <v>22</v>
      </c>
      <c r="O2" s="80"/>
      <c r="P2" s="78" t="s">
        <v>102</v>
      </c>
      <c r="Q2" s="79" t="s">
        <v>13</v>
      </c>
      <c r="R2" s="79" t="s">
        <v>14</v>
      </c>
      <c r="S2" s="79" t="s">
        <v>15</v>
      </c>
      <c r="T2" s="79" t="s">
        <v>16</v>
      </c>
      <c r="U2" s="79" t="s">
        <v>103</v>
      </c>
      <c r="V2" s="79" t="s">
        <v>17</v>
      </c>
      <c r="W2" s="79" t="s">
        <v>18</v>
      </c>
      <c r="X2" s="79" t="s">
        <v>19</v>
      </c>
      <c r="Y2" s="79" t="s">
        <v>20</v>
      </c>
      <c r="Z2" s="79" t="s">
        <v>21</v>
      </c>
      <c r="AA2" s="79" t="s">
        <v>104</v>
      </c>
      <c r="AB2" s="79" t="s">
        <v>22</v>
      </c>
    </row>
    <row r="3" spans="1:28" x14ac:dyDescent="0.3">
      <c r="A3" s="81" t="s">
        <v>86</v>
      </c>
      <c r="B3" s="76"/>
      <c r="C3" s="77">
        <v>664</v>
      </c>
      <c r="D3" s="77">
        <v>664</v>
      </c>
      <c r="E3" s="77">
        <v>664</v>
      </c>
      <c r="F3" s="77">
        <v>664</v>
      </c>
      <c r="G3" s="77">
        <v>664</v>
      </c>
      <c r="H3" s="77">
        <v>664</v>
      </c>
      <c r="I3" s="77">
        <v>664</v>
      </c>
      <c r="J3" s="77">
        <v>664</v>
      </c>
      <c r="K3" s="77">
        <v>664</v>
      </c>
      <c r="L3" s="77">
        <v>664</v>
      </c>
      <c r="M3" s="77">
        <v>664</v>
      </c>
      <c r="N3" s="77">
        <v>664</v>
      </c>
      <c r="O3" s="74"/>
      <c r="P3" s="76"/>
      <c r="Q3" s="77">
        <v>678.34</v>
      </c>
      <c r="R3" s="77">
        <v>678.34</v>
      </c>
      <c r="S3" s="77">
        <v>678.34</v>
      </c>
      <c r="T3" s="77">
        <v>678.34</v>
      </c>
      <c r="U3" s="77"/>
      <c r="V3" s="77"/>
      <c r="W3" s="77"/>
      <c r="X3" s="77"/>
      <c r="Y3" s="77"/>
      <c r="Z3" s="77"/>
      <c r="AA3" s="77"/>
      <c r="AB3" s="77"/>
    </row>
    <row r="4" spans="1:28" x14ac:dyDescent="0.3">
      <c r="A4" s="81" t="s">
        <v>205</v>
      </c>
      <c r="B4" s="76"/>
      <c r="C4" s="77">
        <v>121</v>
      </c>
      <c r="D4" s="77">
        <v>121</v>
      </c>
      <c r="E4" s="77">
        <v>121</v>
      </c>
      <c r="F4" s="77">
        <v>121</v>
      </c>
      <c r="G4" s="77">
        <v>180</v>
      </c>
      <c r="H4" s="77">
        <v>121</v>
      </c>
      <c r="I4" s="77">
        <v>121</v>
      </c>
      <c r="J4" s="77">
        <v>121</v>
      </c>
      <c r="K4" s="77">
        <v>121</v>
      </c>
      <c r="L4" s="77">
        <v>121</v>
      </c>
      <c r="M4" s="77">
        <v>121</v>
      </c>
      <c r="N4" s="77">
        <v>121</v>
      </c>
      <c r="O4" s="74"/>
      <c r="P4" s="76"/>
      <c r="Q4" s="77">
        <v>121</v>
      </c>
      <c r="R4" s="77">
        <v>121</v>
      </c>
      <c r="S4" s="77">
        <v>121</v>
      </c>
      <c r="T4" s="77">
        <v>121</v>
      </c>
      <c r="U4" s="77"/>
      <c r="V4" s="77"/>
      <c r="W4" s="77"/>
      <c r="X4" s="77"/>
      <c r="Y4" s="77"/>
      <c r="Z4" s="77"/>
      <c r="AA4" s="77"/>
      <c r="AB4" s="77"/>
    </row>
    <row r="5" spans="1:28" x14ac:dyDescent="0.3">
      <c r="A5" s="81" t="s">
        <v>206</v>
      </c>
      <c r="B5" s="76"/>
      <c r="C5" s="77">
        <v>562</v>
      </c>
      <c r="D5" s="77">
        <v>562</v>
      </c>
      <c r="E5" s="77">
        <v>562</v>
      </c>
      <c r="F5" s="77">
        <v>562</v>
      </c>
      <c r="G5" s="77">
        <v>562</v>
      </c>
      <c r="H5" s="77">
        <v>562</v>
      </c>
      <c r="I5" s="77">
        <v>562</v>
      </c>
      <c r="J5" s="77">
        <v>562</v>
      </c>
      <c r="K5" s="77">
        <v>562</v>
      </c>
      <c r="L5" s="77">
        <v>562</v>
      </c>
      <c r="M5" s="77">
        <v>562</v>
      </c>
      <c r="N5" s="77">
        <v>562</v>
      </c>
      <c r="O5" s="74"/>
      <c r="P5" s="76"/>
      <c r="Q5" s="77">
        <v>562.29999999999995</v>
      </c>
      <c r="R5" s="77">
        <v>562.29999999999995</v>
      </c>
      <c r="S5" s="77">
        <v>562.29999999999995</v>
      </c>
      <c r="T5" s="77">
        <v>562.29999999999995</v>
      </c>
      <c r="U5" s="77"/>
      <c r="V5" s="77"/>
      <c r="W5" s="77"/>
      <c r="X5" s="77"/>
      <c r="Y5" s="77"/>
      <c r="Z5" s="77"/>
      <c r="AA5" s="77"/>
      <c r="AB5" s="77"/>
    </row>
    <row r="6" spans="1:28" x14ac:dyDescent="0.3">
      <c r="A6" s="81" t="s">
        <v>87</v>
      </c>
      <c r="B6" s="76"/>
      <c r="C6" s="77">
        <v>0</v>
      </c>
      <c r="D6" s="77">
        <v>0</v>
      </c>
      <c r="E6" s="77">
        <v>0</v>
      </c>
      <c r="F6" s="77">
        <v>0</v>
      </c>
      <c r="G6" s="77">
        <v>0</v>
      </c>
      <c r="H6" s="77">
        <v>0</v>
      </c>
      <c r="I6" s="77">
        <v>0</v>
      </c>
      <c r="J6" s="77">
        <v>0</v>
      </c>
      <c r="K6" s="77">
        <v>0</v>
      </c>
      <c r="L6" s="77">
        <v>0</v>
      </c>
      <c r="M6" s="77">
        <v>0</v>
      </c>
      <c r="N6" s="77">
        <v>0</v>
      </c>
      <c r="O6" s="74"/>
      <c r="P6" s="76"/>
      <c r="Q6" s="77">
        <v>0</v>
      </c>
      <c r="R6" s="77">
        <v>0</v>
      </c>
      <c r="S6" s="77">
        <v>1200</v>
      </c>
      <c r="T6" s="112">
        <v>561.12</v>
      </c>
      <c r="U6" s="77"/>
      <c r="V6" s="77"/>
      <c r="W6" s="77"/>
      <c r="X6" s="77"/>
      <c r="Y6" s="77"/>
      <c r="Z6" s="77"/>
      <c r="AA6" s="77"/>
      <c r="AB6" s="77"/>
    </row>
    <row r="7" spans="1:28" x14ac:dyDescent="0.3">
      <c r="A7" s="81" t="s">
        <v>207</v>
      </c>
      <c r="B7" s="76"/>
      <c r="C7" s="77">
        <v>363</v>
      </c>
      <c r="D7" s="77">
        <v>363</v>
      </c>
      <c r="E7" s="77">
        <v>363</v>
      </c>
      <c r="F7" s="77">
        <v>363</v>
      </c>
      <c r="G7" s="77">
        <v>363</v>
      </c>
      <c r="H7" s="77">
        <v>363</v>
      </c>
      <c r="I7" s="77">
        <v>363</v>
      </c>
      <c r="J7" s="77">
        <v>363</v>
      </c>
      <c r="K7" s="77">
        <v>363</v>
      </c>
      <c r="L7" s="77">
        <v>363</v>
      </c>
      <c r="M7" s="77">
        <v>363</v>
      </c>
      <c r="N7" s="77">
        <v>363</v>
      </c>
      <c r="O7" s="74"/>
      <c r="P7" s="76"/>
      <c r="Q7" s="77">
        <v>363</v>
      </c>
      <c r="R7" s="77">
        <v>363</v>
      </c>
      <c r="S7" s="77">
        <v>363</v>
      </c>
      <c r="T7" s="112">
        <v>363</v>
      </c>
      <c r="U7" s="77"/>
      <c r="V7" s="77"/>
      <c r="W7" s="77"/>
      <c r="X7" s="77"/>
      <c r="Y7" s="77"/>
      <c r="Z7" s="77"/>
      <c r="AA7" s="77"/>
      <c r="AB7" s="77"/>
    </row>
    <row r="8" spans="1:28" x14ac:dyDescent="0.3">
      <c r="A8" s="81" t="s">
        <v>88</v>
      </c>
      <c r="B8" s="76"/>
      <c r="C8" s="77">
        <v>2879</v>
      </c>
      <c r="D8" s="77">
        <v>3025</v>
      </c>
      <c r="E8" s="77">
        <v>3800</v>
      </c>
      <c r="F8" s="77">
        <v>3800</v>
      </c>
      <c r="G8" s="77">
        <v>3875</v>
      </c>
      <c r="H8" s="77">
        <v>3875</v>
      </c>
      <c r="I8" s="77">
        <v>3875</v>
      </c>
      <c r="J8" s="77">
        <v>4000</v>
      </c>
      <c r="K8" s="77">
        <v>4050</v>
      </c>
      <c r="L8" s="77">
        <v>4086</v>
      </c>
      <c r="M8" s="77">
        <v>4300</v>
      </c>
      <c r="N8" s="77">
        <v>4100</v>
      </c>
      <c r="O8" s="74"/>
      <c r="P8" s="76"/>
      <c r="Q8" s="77">
        <v>3918</v>
      </c>
      <c r="R8" s="77">
        <v>3918</v>
      </c>
      <c r="S8" s="77">
        <v>4444</v>
      </c>
      <c r="T8" s="112">
        <v>4450</v>
      </c>
      <c r="U8" s="77"/>
      <c r="V8" s="77"/>
      <c r="W8" s="77"/>
      <c r="X8" s="77"/>
      <c r="Y8" s="77"/>
      <c r="Z8" s="77"/>
      <c r="AA8" s="77"/>
      <c r="AB8" s="77"/>
    </row>
    <row r="9" spans="1:28" x14ac:dyDescent="0.3">
      <c r="A9" s="81" t="s">
        <v>89</v>
      </c>
      <c r="B9" s="76"/>
      <c r="C9" s="77">
        <v>892</v>
      </c>
      <c r="D9" s="77">
        <v>893</v>
      </c>
      <c r="E9" s="77">
        <v>893</v>
      </c>
      <c r="F9" s="77">
        <v>1228</v>
      </c>
      <c r="G9" s="77">
        <v>1306</v>
      </c>
      <c r="H9" s="77">
        <v>1309</v>
      </c>
      <c r="I9" s="77">
        <v>1308</v>
      </c>
      <c r="J9" s="77">
        <v>1500</v>
      </c>
      <c r="K9" s="77">
        <v>1393</v>
      </c>
      <c r="L9" s="77">
        <v>1472</v>
      </c>
      <c r="M9" s="77">
        <v>1335</v>
      </c>
      <c r="N9" s="77">
        <v>1580</v>
      </c>
      <c r="O9" s="74"/>
      <c r="P9" s="76"/>
      <c r="Q9" s="77">
        <v>1387.72</v>
      </c>
      <c r="R9" s="77">
        <v>1500</v>
      </c>
      <c r="S9" s="77">
        <v>1350.74</v>
      </c>
      <c r="T9" s="112">
        <v>1500</v>
      </c>
      <c r="U9" s="77"/>
      <c r="V9" s="77"/>
      <c r="W9" s="77"/>
      <c r="X9" s="77"/>
      <c r="Y9" s="77"/>
      <c r="Z9" s="77"/>
      <c r="AA9" s="77"/>
      <c r="AB9" s="77"/>
    </row>
    <row r="10" spans="1:28" x14ac:dyDescent="0.3">
      <c r="A10" s="81" t="s">
        <v>90</v>
      </c>
      <c r="B10" s="76"/>
      <c r="C10" s="77">
        <v>358</v>
      </c>
      <c r="D10" s="77">
        <v>358</v>
      </c>
      <c r="E10" s="77">
        <v>358</v>
      </c>
      <c r="F10" s="77">
        <v>358</v>
      </c>
      <c r="G10" s="77">
        <v>358</v>
      </c>
      <c r="H10" s="77">
        <v>358</v>
      </c>
      <c r="I10" s="77">
        <v>358</v>
      </c>
      <c r="J10" s="77">
        <v>358</v>
      </c>
      <c r="K10" s="77">
        <v>358</v>
      </c>
      <c r="L10" s="77">
        <v>358</v>
      </c>
      <c r="M10" s="77">
        <v>358</v>
      </c>
      <c r="N10" s="77">
        <v>358</v>
      </c>
      <c r="O10" s="74"/>
      <c r="P10" s="76"/>
      <c r="Q10" s="77">
        <v>364.22</v>
      </c>
      <c r="R10" s="77">
        <v>364.22</v>
      </c>
      <c r="S10" s="77">
        <v>364.22</v>
      </c>
      <c r="T10" s="112">
        <v>364.22</v>
      </c>
      <c r="U10" s="77"/>
      <c r="V10" s="77"/>
      <c r="W10" s="77"/>
      <c r="X10" s="77"/>
      <c r="Y10" s="77"/>
      <c r="Z10" s="77"/>
      <c r="AA10" s="77"/>
      <c r="AB10" s="77"/>
    </row>
    <row r="11" spans="1:28" x14ac:dyDescent="0.3">
      <c r="A11" s="81" t="s">
        <v>91</v>
      </c>
      <c r="B11" s="76"/>
      <c r="C11" s="77">
        <v>112</v>
      </c>
      <c r="D11" s="77">
        <v>77</v>
      </c>
      <c r="E11" s="77">
        <v>92</v>
      </c>
      <c r="F11" s="77">
        <v>70</v>
      </c>
      <c r="G11" s="77">
        <v>103</v>
      </c>
      <c r="H11" s="77">
        <v>76</v>
      </c>
      <c r="I11" s="77">
        <v>79</v>
      </c>
      <c r="J11" s="77">
        <v>90</v>
      </c>
      <c r="K11" s="77">
        <v>138</v>
      </c>
      <c r="L11" s="77">
        <v>86</v>
      </c>
      <c r="M11" s="77">
        <v>78</v>
      </c>
      <c r="N11" s="77">
        <v>109</v>
      </c>
      <c r="O11" s="74"/>
      <c r="P11" s="76"/>
      <c r="Q11" s="77">
        <v>138.81</v>
      </c>
      <c r="R11" s="77">
        <v>200.76</v>
      </c>
      <c r="S11" s="77">
        <v>138.81</v>
      </c>
      <c r="T11" s="112">
        <v>140</v>
      </c>
      <c r="U11" s="77"/>
      <c r="V11" s="77"/>
      <c r="W11" s="77"/>
      <c r="X11" s="77"/>
      <c r="Y11" s="77"/>
      <c r="Z11" s="77"/>
      <c r="AA11" s="77"/>
      <c r="AB11" s="77"/>
    </row>
    <row r="12" spans="1:28" x14ac:dyDescent="0.3">
      <c r="A12" s="81" t="s">
        <v>92</v>
      </c>
      <c r="B12" s="76"/>
      <c r="C12" s="77">
        <v>44</v>
      </c>
      <c r="D12" s="77">
        <v>44</v>
      </c>
      <c r="E12" s="77">
        <v>44</v>
      </c>
      <c r="F12" s="77">
        <v>44</v>
      </c>
      <c r="G12" s="77">
        <v>44</v>
      </c>
      <c r="H12" s="77">
        <v>44</v>
      </c>
      <c r="I12" s="77">
        <v>44</v>
      </c>
      <c r="J12" s="77">
        <v>44</v>
      </c>
      <c r="K12" s="77">
        <v>44</v>
      </c>
      <c r="L12" s="77">
        <v>44</v>
      </c>
      <c r="M12" s="77">
        <v>44</v>
      </c>
      <c r="N12" s="77">
        <v>44</v>
      </c>
      <c r="O12" s="74"/>
      <c r="P12" s="76"/>
      <c r="Q12" s="77">
        <v>133.87</v>
      </c>
      <c r="R12" s="77">
        <v>42.35</v>
      </c>
      <c r="S12" s="77">
        <v>43.67</v>
      </c>
      <c r="T12" s="77">
        <v>42.35</v>
      </c>
      <c r="U12" s="77"/>
      <c r="V12" s="77"/>
      <c r="W12" s="77"/>
      <c r="X12" s="77"/>
      <c r="Y12" s="77"/>
      <c r="Z12" s="77"/>
      <c r="AA12" s="77"/>
      <c r="AB12" s="77"/>
    </row>
    <row r="13" spans="1:28" x14ac:dyDescent="0.3">
      <c r="A13" s="81" t="s">
        <v>37</v>
      </c>
      <c r="B13" s="76"/>
      <c r="C13" s="77">
        <v>87</v>
      </c>
      <c r="D13" s="77">
        <v>0</v>
      </c>
      <c r="E13" s="77">
        <v>0</v>
      </c>
      <c r="F13" s="77">
        <v>89</v>
      </c>
      <c r="G13" s="77">
        <v>0</v>
      </c>
      <c r="H13" s="77">
        <v>0</v>
      </c>
      <c r="I13" s="77">
        <v>97</v>
      </c>
      <c r="J13" s="77">
        <v>0</v>
      </c>
      <c r="K13" s="77">
        <v>0</v>
      </c>
      <c r="L13" s="77">
        <v>93</v>
      </c>
      <c r="M13" s="77">
        <v>0</v>
      </c>
      <c r="N13" s="77">
        <v>0</v>
      </c>
      <c r="O13" s="74"/>
      <c r="P13" s="76"/>
      <c r="Q13" s="77">
        <v>93.25</v>
      </c>
      <c r="R13" s="77">
        <v>0</v>
      </c>
      <c r="S13" s="77">
        <v>0</v>
      </c>
      <c r="T13" s="77">
        <v>97.5</v>
      </c>
      <c r="U13" s="77"/>
      <c r="V13" s="77"/>
      <c r="W13" s="77"/>
      <c r="X13" s="77"/>
      <c r="Y13" s="77"/>
      <c r="Z13" s="77"/>
      <c r="AA13" s="77"/>
      <c r="AB13" s="77"/>
    </row>
    <row r="14" spans="1:28" x14ac:dyDescent="0.3">
      <c r="A14" s="81" t="s">
        <v>93</v>
      </c>
      <c r="B14" s="76"/>
      <c r="C14" s="77">
        <v>11</v>
      </c>
      <c r="D14" s="77">
        <v>11</v>
      </c>
      <c r="E14" s="77">
        <v>11</v>
      </c>
      <c r="F14" s="77">
        <v>11</v>
      </c>
      <c r="G14" s="77">
        <v>11</v>
      </c>
      <c r="H14" s="77">
        <v>11</v>
      </c>
      <c r="I14" s="77">
        <v>11</v>
      </c>
      <c r="J14" s="77">
        <v>11</v>
      </c>
      <c r="K14" s="77">
        <v>11</v>
      </c>
      <c r="L14" s="77">
        <v>11</v>
      </c>
      <c r="M14" s="77">
        <v>11</v>
      </c>
      <c r="N14" s="77">
        <v>11</v>
      </c>
      <c r="O14" s="74"/>
      <c r="P14" s="76"/>
      <c r="Q14" s="77">
        <v>11</v>
      </c>
      <c r="R14" s="77">
        <v>11</v>
      </c>
      <c r="S14" s="77">
        <v>11</v>
      </c>
      <c r="T14" s="77">
        <v>11</v>
      </c>
      <c r="U14" s="77"/>
      <c r="V14" s="77"/>
      <c r="W14" s="77"/>
      <c r="X14" s="77"/>
      <c r="Y14" s="77"/>
      <c r="Z14" s="77"/>
      <c r="AA14" s="77"/>
      <c r="AB14" s="77"/>
    </row>
    <row r="15" spans="1:28" x14ac:dyDescent="0.3">
      <c r="A15" s="81" t="s">
        <v>94</v>
      </c>
      <c r="B15" s="76"/>
      <c r="C15" s="77">
        <v>35</v>
      </c>
      <c r="D15" s="77">
        <v>35</v>
      </c>
      <c r="E15" s="77">
        <v>35</v>
      </c>
      <c r="F15" s="77">
        <v>35</v>
      </c>
      <c r="G15" s="77">
        <v>35</v>
      </c>
      <c r="H15" s="77">
        <v>35</v>
      </c>
      <c r="I15" s="77">
        <v>35</v>
      </c>
      <c r="J15" s="77">
        <v>35</v>
      </c>
      <c r="K15" s="77">
        <v>35</v>
      </c>
      <c r="L15" s="77">
        <v>35</v>
      </c>
      <c r="M15" s="77">
        <v>35</v>
      </c>
      <c r="N15" s="77">
        <v>35</v>
      </c>
      <c r="O15" s="74"/>
      <c r="P15" s="76"/>
      <c r="Q15" s="77">
        <v>35</v>
      </c>
      <c r="R15" s="77">
        <v>35</v>
      </c>
      <c r="S15" s="77">
        <v>35</v>
      </c>
      <c r="T15" s="77">
        <v>35</v>
      </c>
      <c r="U15" s="77"/>
      <c r="V15" s="77"/>
      <c r="W15" s="77"/>
      <c r="X15" s="77"/>
      <c r="Y15" s="77"/>
      <c r="Z15" s="77"/>
      <c r="AA15" s="77"/>
      <c r="AB15" s="77"/>
    </row>
    <row r="16" spans="1:28" x14ac:dyDescent="0.3">
      <c r="A16" s="81" t="s">
        <v>95</v>
      </c>
      <c r="B16" s="76"/>
      <c r="C16" s="77">
        <v>682</v>
      </c>
      <c r="D16" s="77">
        <v>0</v>
      </c>
      <c r="E16" s="77">
        <v>575</v>
      </c>
      <c r="F16" s="77">
        <v>940</v>
      </c>
      <c r="G16" s="77">
        <v>630</v>
      </c>
      <c r="H16" s="77">
        <v>516</v>
      </c>
      <c r="I16" s="77">
        <v>342</v>
      </c>
      <c r="J16" s="77">
        <v>0</v>
      </c>
      <c r="K16" s="77">
        <v>610</v>
      </c>
      <c r="L16" s="77">
        <v>410</v>
      </c>
      <c r="M16" s="77">
        <v>578</v>
      </c>
      <c r="N16" s="77">
        <v>747</v>
      </c>
      <c r="O16" s="74"/>
      <c r="P16" s="76"/>
      <c r="Q16" s="77">
        <v>506</v>
      </c>
      <c r="R16" s="77">
        <v>1497</v>
      </c>
      <c r="S16" s="77">
        <v>570</v>
      </c>
      <c r="T16" s="77">
        <v>450</v>
      </c>
      <c r="U16" s="77"/>
      <c r="V16" s="77"/>
      <c r="W16" s="77"/>
      <c r="X16" s="77"/>
      <c r="Y16" s="77"/>
      <c r="Z16" s="77"/>
      <c r="AA16" s="77"/>
      <c r="AB16" s="77"/>
    </row>
    <row r="17" spans="1:28" x14ac:dyDescent="0.3">
      <c r="A17" s="81" t="s">
        <v>96</v>
      </c>
      <c r="B17" s="76"/>
      <c r="C17" s="77">
        <v>145</v>
      </c>
      <c r="D17" s="77">
        <v>145</v>
      </c>
      <c r="E17" s="77">
        <v>145</v>
      </c>
      <c r="F17" s="77">
        <v>145</v>
      </c>
      <c r="G17" s="77">
        <v>145</v>
      </c>
      <c r="H17" s="77">
        <v>145</v>
      </c>
      <c r="I17" s="77">
        <v>145</v>
      </c>
      <c r="J17" s="77">
        <v>145</v>
      </c>
      <c r="K17" s="77">
        <v>145</v>
      </c>
      <c r="L17" s="77">
        <v>145</v>
      </c>
      <c r="M17" s="77">
        <v>145</v>
      </c>
      <c r="N17" s="77">
        <v>145</v>
      </c>
      <c r="O17" s="74"/>
      <c r="P17" s="76"/>
      <c r="Q17" s="77">
        <v>150</v>
      </c>
      <c r="R17" s="77">
        <v>150</v>
      </c>
      <c r="S17" s="77">
        <v>150</v>
      </c>
      <c r="T17" s="77">
        <v>150</v>
      </c>
      <c r="U17" s="77"/>
      <c r="V17" s="77"/>
      <c r="W17" s="77"/>
      <c r="X17" s="77"/>
      <c r="Y17" s="77"/>
      <c r="Z17" s="77"/>
      <c r="AA17" s="77"/>
      <c r="AB17" s="77"/>
    </row>
    <row r="18" spans="1:28" x14ac:dyDescent="0.3">
      <c r="A18" s="81" t="s">
        <v>97</v>
      </c>
      <c r="B18" s="77">
        <v>320</v>
      </c>
      <c r="C18" s="77">
        <f>$P$18/12</f>
        <v>26.666666666666668</v>
      </c>
      <c r="D18" s="77">
        <f>$P$18/12</f>
        <v>26.666666666666668</v>
      </c>
      <c r="E18" s="77">
        <f t="shared" ref="E18:N18" si="0">$P$18/12</f>
        <v>26.666666666666668</v>
      </c>
      <c r="F18" s="77">
        <f t="shared" si="0"/>
        <v>26.666666666666668</v>
      </c>
      <c r="G18" s="77">
        <f t="shared" si="0"/>
        <v>26.666666666666668</v>
      </c>
      <c r="H18" s="77">
        <f t="shared" si="0"/>
        <v>26.666666666666668</v>
      </c>
      <c r="I18" s="77">
        <f t="shared" si="0"/>
        <v>26.666666666666668</v>
      </c>
      <c r="J18" s="77">
        <f t="shared" si="0"/>
        <v>26.666666666666668</v>
      </c>
      <c r="K18" s="77">
        <f t="shared" si="0"/>
        <v>26.666666666666668</v>
      </c>
      <c r="L18" s="77">
        <f t="shared" si="0"/>
        <v>26.666666666666668</v>
      </c>
      <c r="M18" s="77">
        <f t="shared" si="0"/>
        <v>26.666666666666668</v>
      </c>
      <c r="N18" s="77">
        <f t="shared" si="0"/>
        <v>26.666666666666668</v>
      </c>
      <c r="O18" s="74"/>
      <c r="P18" s="77">
        <v>320</v>
      </c>
      <c r="Q18" s="77">
        <f>$P$18/12</f>
        <v>26.666666666666668</v>
      </c>
      <c r="R18" s="77">
        <f>$P$18/12</f>
        <v>26.666666666666668</v>
      </c>
      <c r="S18" s="77">
        <f t="shared" ref="S18:T18" si="1">$P$18/12</f>
        <v>26.666666666666668</v>
      </c>
      <c r="T18" s="77">
        <f t="shared" si="1"/>
        <v>26.666666666666668</v>
      </c>
      <c r="U18" s="77"/>
      <c r="V18" s="77"/>
      <c r="W18" s="77"/>
      <c r="X18" s="77"/>
      <c r="Y18" s="77"/>
      <c r="Z18" s="77"/>
      <c r="AA18" s="77"/>
      <c r="AB18" s="77"/>
    </row>
    <row r="19" spans="1:28" x14ac:dyDescent="0.3">
      <c r="A19" s="81" t="s">
        <v>208</v>
      </c>
      <c r="B19" s="77">
        <v>287</v>
      </c>
      <c r="C19" s="77">
        <f>$B$19/12</f>
        <v>23.916666666666668</v>
      </c>
      <c r="D19" s="77">
        <f t="shared" ref="D19:N19" si="2">$B$19/12</f>
        <v>23.916666666666668</v>
      </c>
      <c r="E19" s="77">
        <f t="shared" si="2"/>
        <v>23.916666666666668</v>
      </c>
      <c r="F19" s="77">
        <f t="shared" si="2"/>
        <v>23.916666666666668</v>
      </c>
      <c r="G19" s="77">
        <f t="shared" si="2"/>
        <v>23.916666666666668</v>
      </c>
      <c r="H19" s="77">
        <f t="shared" si="2"/>
        <v>23.916666666666668</v>
      </c>
      <c r="I19" s="77">
        <f t="shared" si="2"/>
        <v>23.916666666666668</v>
      </c>
      <c r="J19" s="77">
        <f t="shared" si="2"/>
        <v>23.916666666666668</v>
      </c>
      <c r="K19" s="77">
        <f t="shared" si="2"/>
        <v>23.916666666666668</v>
      </c>
      <c r="L19" s="77">
        <f t="shared" si="2"/>
        <v>23.916666666666668</v>
      </c>
      <c r="M19" s="77">
        <f t="shared" si="2"/>
        <v>23.916666666666668</v>
      </c>
      <c r="N19" s="77">
        <f t="shared" si="2"/>
        <v>23.916666666666668</v>
      </c>
      <c r="O19" s="74"/>
      <c r="P19" s="77">
        <v>290</v>
      </c>
      <c r="Q19" s="77">
        <f>$P$19/12</f>
        <v>24.166666666666668</v>
      </c>
      <c r="R19" s="77">
        <f>$P$19/12</f>
        <v>24.166666666666668</v>
      </c>
      <c r="S19" s="77">
        <f t="shared" ref="S19:T19" si="3">$P$19/12</f>
        <v>24.166666666666668</v>
      </c>
      <c r="T19" s="77">
        <f t="shared" si="3"/>
        <v>24.166666666666668</v>
      </c>
      <c r="U19" s="77"/>
      <c r="V19" s="77"/>
      <c r="W19" s="77"/>
      <c r="X19" s="77"/>
      <c r="Y19" s="77"/>
      <c r="Z19" s="77"/>
      <c r="AA19" s="77"/>
      <c r="AB19" s="77"/>
    </row>
    <row r="20" spans="1:28" x14ac:dyDescent="0.3">
      <c r="A20" s="81" t="s">
        <v>98</v>
      </c>
      <c r="B20" s="77">
        <v>250</v>
      </c>
      <c r="C20" s="77">
        <f>$P$20/12</f>
        <v>20.833333333333332</v>
      </c>
      <c r="D20" s="77">
        <f>$P$20/12</f>
        <v>20.833333333333332</v>
      </c>
      <c r="E20" s="77">
        <f t="shared" ref="E20:N20" si="4">$P$20/12</f>
        <v>20.833333333333332</v>
      </c>
      <c r="F20" s="77">
        <f t="shared" si="4"/>
        <v>20.833333333333332</v>
      </c>
      <c r="G20" s="77">
        <f t="shared" si="4"/>
        <v>20.833333333333332</v>
      </c>
      <c r="H20" s="77">
        <f t="shared" si="4"/>
        <v>20.833333333333332</v>
      </c>
      <c r="I20" s="77">
        <f t="shared" si="4"/>
        <v>20.833333333333332</v>
      </c>
      <c r="J20" s="77">
        <f t="shared" si="4"/>
        <v>20.833333333333332</v>
      </c>
      <c r="K20" s="77">
        <f t="shared" si="4"/>
        <v>20.833333333333332</v>
      </c>
      <c r="L20" s="77">
        <f t="shared" si="4"/>
        <v>20.833333333333332</v>
      </c>
      <c r="M20" s="77">
        <f t="shared" si="4"/>
        <v>20.833333333333332</v>
      </c>
      <c r="N20" s="77">
        <f t="shared" si="4"/>
        <v>20.833333333333332</v>
      </c>
      <c r="O20" s="74"/>
      <c r="P20" s="77">
        <v>250</v>
      </c>
      <c r="Q20" s="77">
        <f>$P$20/12</f>
        <v>20.833333333333332</v>
      </c>
      <c r="R20" s="77">
        <f>$P$20/12</f>
        <v>20.833333333333332</v>
      </c>
      <c r="S20" s="77">
        <f t="shared" ref="S20:T20" si="5">$P$20/12</f>
        <v>20.833333333333332</v>
      </c>
      <c r="T20" s="77">
        <f t="shared" si="5"/>
        <v>20.833333333333332</v>
      </c>
      <c r="U20" s="77"/>
      <c r="V20" s="77"/>
      <c r="W20" s="77"/>
      <c r="X20" s="77"/>
      <c r="Y20" s="77"/>
      <c r="Z20" s="77"/>
      <c r="AA20" s="77"/>
      <c r="AB20" s="77"/>
    </row>
    <row r="21" spans="1:28" x14ac:dyDescent="0.3">
      <c r="A21" s="76" t="s">
        <v>99</v>
      </c>
      <c r="B21" s="29"/>
      <c r="C21" s="77">
        <v>3500</v>
      </c>
      <c r="D21" s="77"/>
      <c r="E21" s="77">
        <v>0</v>
      </c>
      <c r="F21" s="77">
        <v>3770</v>
      </c>
      <c r="G21" s="77"/>
      <c r="H21" s="77">
        <v>0</v>
      </c>
      <c r="I21" s="77">
        <v>4100</v>
      </c>
      <c r="J21" s="77"/>
      <c r="K21" s="77">
        <v>0</v>
      </c>
      <c r="L21" s="77">
        <v>3600</v>
      </c>
      <c r="M21" s="77"/>
      <c r="N21" s="77">
        <v>0</v>
      </c>
      <c r="O21" s="74"/>
      <c r="P21" s="29"/>
      <c r="Q21" s="77">
        <v>3845</v>
      </c>
      <c r="R21" s="77"/>
      <c r="S21" s="77"/>
      <c r="T21" s="77">
        <v>3800</v>
      </c>
      <c r="U21" s="77"/>
      <c r="V21" s="77">
        <v>1360</v>
      </c>
      <c r="W21" s="77"/>
      <c r="X21" s="77"/>
      <c r="Y21" s="77">
        <v>1360</v>
      </c>
      <c r="Z21" s="77"/>
      <c r="AA21" s="77"/>
      <c r="AB21" s="77">
        <v>1360</v>
      </c>
    </row>
    <row r="22" spans="1:28" x14ac:dyDescent="0.3">
      <c r="A22" s="76" t="s">
        <v>100</v>
      </c>
      <c r="B22" s="87"/>
      <c r="C22" s="87"/>
      <c r="D22" s="88"/>
      <c r="E22" s="88"/>
      <c r="F22" s="88"/>
      <c r="G22" s="88"/>
      <c r="H22" s="88"/>
      <c r="I22" s="88">
        <v>1159</v>
      </c>
      <c r="J22" s="88"/>
      <c r="K22" s="88"/>
      <c r="L22" s="88"/>
      <c r="M22" s="88"/>
      <c r="N22" s="88">
        <v>172</v>
      </c>
      <c r="P22" s="76"/>
      <c r="Q22" s="76"/>
      <c r="R22" s="77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1:28" x14ac:dyDescent="0.3">
      <c r="D23" s="74"/>
      <c r="R23" s="74"/>
    </row>
    <row r="24" spans="1:28" x14ac:dyDescent="0.3">
      <c r="A24" s="11" t="s">
        <v>101</v>
      </c>
      <c r="B24" s="11"/>
      <c r="C24" s="75">
        <f t="shared" ref="C24:N24" si="6">SUM(C3:C23)</f>
        <v>10526.416666666668</v>
      </c>
      <c r="D24" s="75">
        <f t="shared" si="6"/>
        <v>6369.416666666667</v>
      </c>
      <c r="E24" s="75">
        <f t="shared" si="6"/>
        <v>7734.416666666667</v>
      </c>
      <c r="F24" s="75">
        <f t="shared" si="6"/>
        <v>12271.416666666666</v>
      </c>
      <c r="G24" s="75">
        <f t="shared" si="6"/>
        <v>8347.4166666666661</v>
      </c>
      <c r="H24" s="75">
        <f t="shared" si="6"/>
        <v>8150.416666666667</v>
      </c>
      <c r="I24" s="75">
        <f t="shared" si="6"/>
        <v>13334.416666666668</v>
      </c>
      <c r="J24" s="75">
        <f t="shared" si="6"/>
        <v>7964.416666666667</v>
      </c>
      <c r="K24" s="75">
        <f t="shared" si="6"/>
        <v>8565.4166666666661</v>
      </c>
      <c r="L24" s="75">
        <f t="shared" si="6"/>
        <v>12121.416666666666</v>
      </c>
      <c r="M24" s="75">
        <f t="shared" si="6"/>
        <v>8665.4166666666661</v>
      </c>
      <c r="N24" s="75">
        <f t="shared" si="6"/>
        <v>9082.4166666666661</v>
      </c>
      <c r="O24" s="75"/>
      <c r="P24" s="11"/>
      <c r="Q24" s="75">
        <f>SUM(Q3:Q23)</f>
        <v>12379.176666666666</v>
      </c>
      <c r="R24" s="75">
        <f>SUM(R3:R23)</f>
        <v>9514.6366666666672</v>
      </c>
      <c r="S24" s="75">
        <f t="shared" ref="S24:AB24" si="7">SUM(S3:S23)</f>
        <v>10103.746666666664</v>
      </c>
      <c r="T24" s="75">
        <f t="shared" si="7"/>
        <v>13397.496666666666</v>
      </c>
      <c r="U24" s="75">
        <f t="shared" si="7"/>
        <v>0</v>
      </c>
      <c r="V24" s="75">
        <f t="shared" si="7"/>
        <v>1360</v>
      </c>
      <c r="W24" s="75">
        <f t="shared" si="7"/>
        <v>0</v>
      </c>
      <c r="X24" s="75">
        <f t="shared" si="7"/>
        <v>0</v>
      </c>
      <c r="Y24" s="75">
        <f t="shared" si="7"/>
        <v>1360</v>
      </c>
      <c r="Z24" s="75">
        <f t="shared" si="7"/>
        <v>0</v>
      </c>
      <c r="AA24" s="75">
        <f t="shared" si="7"/>
        <v>0</v>
      </c>
      <c r="AB24" s="75">
        <f t="shared" si="7"/>
        <v>1360</v>
      </c>
    </row>
  </sheetData>
  <mergeCells count="2">
    <mergeCell ref="C1:N1"/>
    <mergeCell ref="P1:AB1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7AF1-CD09-4E4A-92A2-FCA203766348}">
  <sheetPr>
    <tabColor theme="0" tint="-0.249977111117893"/>
  </sheetPr>
  <dimension ref="A1:F400"/>
  <sheetViews>
    <sheetView showGridLines="0" workbookViewId="0">
      <selection activeCell="A2" sqref="A2"/>
    </sheetView>
  </sheetViews>
  <sheetFormatPr baseColWidth="10" defaultRowHeight="14.4" outlineLevelCol="1" x14ac:dyDescent="0.3"/>
  <cols>
    <col min="1" max="1" width="17" style="94" bestFit="1" customWidth="1"/>
    <col min="2" max="2" width="28.44140625" style="94" customWidth="1"/>
    <col min="3" max="3" width="15.21875" style="94" hidden="1" customWidth="1" outlineLevel="1"/>
    <col min="4" max="4" width="11.5546875" style="94" collapsed="1"/>
    <col min="5" max="5" width="11.5546875" style="98"/>
    <col min="6" max="16384" width="11.5546875" style="94"/>
  </cols>
  <sheetData>
    <row r="1" spans="1:6" x14ac:dyDescent="0.3">
      <c r="A1" s="111" t="s">
        <v>204</v>
      </c>
      <c r="B1" s="110" t="s">
        <v>203</v>
      </c>
      <c r="C1" s="110" t="s">
        <v>202</v>
      </c>
      <c r="D1" s="110" t="s">
        <v>195</v>
      </c>
      <c r="E1" s="110" t="s">
        <v>31</v>
      </c>
      <c r="F1" s="109" t="s">
        <v>201</v>
      </c>
    </row>
    <row r="2" spans="1:6" x14ac:dyDescent="0.3">
      <c r="A2" s="105" t="s">
        <v>24</v>
      </c>
      <c r="B2" s="104"/>
      <c r="C2" s="104"/>
      <c r="D2" s="108">
        <v>43101</v>
      </c>
      <c r="E2" s="107" t="str">
        <f t="shared" ref="E2:E33" si="0">TEXT(D2,"mmmmmmmmmmmmm")</f>
        <v>enero</v>
      </c>
      <c r="F2" s="106">
        <v>5000</v>
      </c>
    </row>
    <row r="3" spans="1:6" x14ac:dyDescent="0.3">
      <c r="A3" s="105" t="s">
        <v>84</v>
      </c>
      <c r="B3" s="104"/>
      <c r="C3" s="104"/>
      <c r="D3" s="108">
        <v>43102</v>
      </c>
      <c r="E3" s="107" t="str">
        <f t="shared" si="0"/>
        <v>enero</v>
      </c>
      <c r="F3" s="106">
        <v>500</v>
      </c>
    </row>
    <row r="4" spans="1:6" x14ac:dyDescent="0.3">
      <c r="A4" s="105" t="s">
        <v>84</v>
      </c>
      <c r="B4" s="104"/>
      <c r="C4" s="104"/>
      <c r="D4" s="108">
        <v>43103</v>
      </c>
      <c r="E4" s="107" t="str">
        <f t="shared" si="0"/>
        <v>enero</v>
      </c>
      <c r="F4" s="106">
        <v>1000</v>
      </c>
    </row>
    <row r="5" spans="1:6" x14ac:dyDescent="0.3">
      <c r="A5" s="105" t="s">
        <v>200</v>
      </c>
      <c r="B5" s="104"/>
      <c r="C5" s="104"/>
      <c r="D5" s="108">
        <v>43104</v>
      </c>
      <c r="E5" s="107" t="str">
        <f t="shared" si="0"/>
        <v>enero</v>
      </c>
      <c r="F5" s="106">
        <v>80</v>
      </c>
    </row>
    <row r="6" spans="1:6" x14ac:dyDescent="0.3">
      <c r="A6" s="105" t="s">
        <v>200</v>
      </c>
      <c r="B6" s="104"/>
      <c r="C6" s="104"/>
      <c r="D6" s="108">
        <v>43105</v>
      </c>
      <c r="E6" s="107" t="str">
        <f t="shared" si="0"/>
        <v>enero</v>
      </c>
      <c r="F6" s="106">
        <v>60</v>
      </c>
    </row>
    <row r="7" spans="1:6" x14ac:dyDescent="0.3">
      <c r="A7" s="105" t="s">
        <v>199</v>
      </c>
      <c r="B7" s="104"/>
      <c r="C7" s="104"/>
      <c r="D7" s="108">
        <v>43106</v>
      </c>
      <c r="E7" s="107" t="str">
        <f t="shared" si="0"/>
        <v>enero</v>
      </c>
      <c r="F7" s="106">
        <v>40</v>
      </c>
    </row>
    <row r="8" spans="1:6" x14ac:dyDescent="0.3">
      <c r="A8" s="105" t="s">
        <v>198</v>
      </c>
      <c r="B8" s="104"/>
      <c r="C8" s="104"/>
      <c r="D8" s="108">
        <v>43107</v>
      </c>
      <c r="E8" s="107" t="str">
        <f t="shared" si="0"/>
        <v>enero</v>
      </c>
      <c r="F8" s="106">
        <v>100</v>
      </c>
    </row>
    <row r="9" spans="1:6" x14ac:dyDescent="0.3">
      <c r="A9" s="105" t="s">
        <v>198</v>
      </c>
      <c r="B9" s="104"/>
      <c r="C9" s="104"/>
      <c r="D9" s="108">
        <v>43108</v>
      </c>
      <c r="E9" s="107" t="str">
        <f t="shared" si="0"/>
        <v>enero</v>
      </c>
      <c r="F9" s="106">
        <v>500</v>
      </c>
    </row>
    <row r="10" spans="1:6" x14ac:dyDescent="0.3">
      <c r="A10" s="105" t="s">
        <v>197</v>
      </c>
      <c r="B10" s="104"/>
      <c r="C10" s="104"/>
      <c r="D10" s="108">
        <v>43108</v>
      </c>
      <c r="E10" s="107" t="str">
        <f t="shared" si="0"/>
        <v>enero</v>
      </c>
      <c r="F10" s="106">
        <v>50</v>
      </c>
    </row>
    <row r="11" spans="1:6" x14ac:dyDescent="0.3">
      <c r="A11" s="105" t="s">
        <v>197</v>
      </c>
      <c r="B11" s="104"/>
      <c r="C11" s="104"/>
      <c r="D11" s="108">
        <v>43108</v>
      </c>
      <c r="E11" s="107" t="str">
        <f t="shared" si="0"/>
        <v>enero</v>
      </c>
      <c r="F11" s="106">
        <v>300</v>
      </c>
    </row>
    <row r="12" spans="1:6" x14ac:dyDescent="0.3">
      <c r="A12" s="105" t="s">
        <v>24</v>
      </c>
      <c r="B12" s="104"/>
      <c r="C12" s="104"/>
      <c r="D12" s="108">
        <v>43133</v>
      </c>
      <c r="E12" s="107" t="str">
        <f t="shared" si="0"/>
        <v>febrero</v>
      </c>
      <c r="F12" s="106">
        <v>4500</v>
      </c>
    </row>
    <row r="13" spans="1:6" x14ac:dyDescent="0.3">
      <c r="A13" s="105" t="s">
        <v>84</v>
      </c>
      <c r="B13" s="104"/>
      <c r="C13" s="104"/>
      <c r="D13" s="108">
        <v>43133</v>
      </c>
      <c r="E13" s="107" t="str">
        <f t="shared" si="0"/>
        <v>febrero</v>
      </c>
      <c r="F13" s="106">
        <v>300</v>
      </c>
    </row>
    <row r="14" spans="1:6" x14ac:dyDescent="0.3">
      <c r="A14" s="105" t="s">
        <v>84</v>
      </c>
      <c r="B14" s="104"/>
      <c r="C14" s="104"/>
      <c r="D14" s="108">
        <v>43134</v>
      </c>
      <c r="E14" s="107" t="str">
        <f t="shared" si="0"/>
        <v>febrero</v>
      </c>
      <c r="F14" s="106">
        <v>1000</v>
      </c>
    </row>
    <row r="15" spans="1:6" x14ac:dyDescent="0.3">
      <c r="A15" s="105" t="s">
        <v>200</v>
      </c>
      <c r="B15" s="104"/>
      <c r="C15" s="104"/>
      <c r="D15" s="108">
        <v>43135</v>
      </c>
      <c r="E15" s="107" t="str">
        <f t="shared" si="0"/>
        <v>febrero</v>
      </c>
      <c r="F15" s="106">
        <v>80</v>
      </c>
    </row>
    <row r="16" spans="1:6" x14ac:dyDescent="0.3">
      <c r="A16" s="105" t="s">
        <v>200</v>
      </c>
      <c r="B16" s="104"/>
      <c r="C16" s="104"/>
      <c r="D16" s="108">
        <v>43136</v>
      </c>
      <c r="E16" s="107" t="str">
        <f t="shared" si="0"/>
        <v>febrero</v>
      </c>
      <c r="F16" s="106">
        <v>20</v>
      </c>
    </row>
    <row r="17" spans="1:6" x14ac:dyDescent="0.3">
      <c r="A17" s="105" t="s">
        <v>199</v>
      </c>
      <c r="B17" s="104"/>
      <c r="C17" s="104"/>
      <c r="D17" s="108">
        <v>43137</v>
      </c>
      <c r="E17" s="107" t="str">
        <f t="shared" si="0"/>
        <v>febrero</v>
      </c>
      <c r="F17" s="106">
        <v>80</v>
      </c>
    </row>
    <row r="18" spans="1:6" x14ac:dyDescent="0.3">
      <c r="A18" s="105" t="s">
        <v>198</v>
      </c>
      <c r="B18" s="104"/>
      <c r="C18" s="104"/>
      <c r="D18" s="108">
        <v>43138</v>
      </c>
      <c r="E18" s="107" t="str">
        <f t="shared" si="0"/>
        <v>febrero</v>
      </c>
      <c r="F18" s="106">
        <v>500</v>
      </c>
    </row>
    <row r="19" spans="1:6" x14ac:dyDescent="0.3">
      <c r="A19" s="105" t="s">
        <v>198</v>
      </c>
      <c r="B19" s="104"/>
      <c r="C19" s="104"/>
      <c r="D19" s="108">
        <v>43139</v>
      </c>
      <c r="E19" s="107" t="str">
        <f t="shared" si="0"/>
        <v>febrero</v>
      </c>
      <c r="F19" s="106">
        <v>500</v>
      </c>
    </row>
    <row r="20" spans="1:6" x14ac:dyDescent="0.3">
      <c r="A20" s="105" t="s">
        <v>197</v>
      </c>
      <c r="B20" s="104"/>
      <c r="C20" s="104"/>
      <c r="D20" s="108">
        <v>43139</v>
      </c>
      <c r="E20" s="107" t="str">
        <f t="shared" si="0"/>
        <v>febrero</v>
      </c>
      <c r="F20" s="106">
        <v>50</v>
      </c>
    </row>
    <row r="21" spans="1:6" x14ac:dyDescent="0.3">
      <c r="A21" s="105" t="s">
        <v>197</v>
      </c>
      <c r="B21" s="104"/>
      <c r="C21" s="104"/>
      <c r="D21" s="108">
        <v>43139</v>
      </c>
      <c r="E21" s="107" t="str">
        <f t="shared" si="0"/>
        <v>febrero</v>
      </c>
      <c r="F21" s="106">
        <v>500</v>
      </c>
    </row>
    <row r="22" spans="1:6" x14ac:dyDescent="0.3">
      <c r="A22" s="105" t="s">
        <v>24</v>
      </c>
      <c r="B22" s="104"/>
      <c r="C22" s="104"/>
      <c r="D22" s="108">
        <v>43162</v>
      </c>
      <c r="E22" s="107" t="str">
        <f t="shared" si="0"/>
        <v>marzo</v>
      </c>
      <c r="F22" s="106">
        <v>6000</v>
      </c>
    </row>
    <row r="23" spans="1:6" x14ac:dyDescent="0.3">
      <c r="A23" s="105" t="s">
        <v>84</v>
      </c>
      <c r="B23" s="104"/>
      <c r="C23" s="104"/>
      <c r="D23" s="108">
        <v>43162</v>
      </c>
      <c r="E23" s="107" t="str">
        <f t="shared" si="0"/>
        <v>marzo</v>
      </c>
      <c r="F23" s="106">
        <v>300</v>
      </c>
    </row>
    <row r="24" spans="1:6" x14ac:dyDescent="0.3">
      <c r="A24" s="105" t="s">
        <v>84</v>
      </c>
      <c r="B24" s="104"/>
      <c r="C24" s="104"/>
      <c r="D24" s="108">
        <v>43162</v>
      </c>
      <c r="E24" s="107" t="str">
        <f t="shared" si="0"/>
        <v>marzo</v>
      </c>
      <c r="F24" s="106">
        <v>2000</v>
      </c>
    </row>
    <row r="25" spans="1:6" x14ac:dyDescent="0.3">
      <c r="A25" s="105" t="s">
        <v>200</v>
      </c>
      <c r="B25" s="104"/>
      <c r="C25" s="104"/>
      <c r="D25" s="108">
        <v>43163</v>
      </c>
      <c r="E25" s="107" t="str">
        <f t="shared" si="0"/>
        <v>marzo</v>
      </c>
      <c r="F25" s="106">
        <v>80</v>
      </c>
    </row>
    <row r="26" spans="1:6" x14ac:dyDescent="0.3">
      <c r="A26" s="105" t="s">
        <v>200</v>
      </c>
      <c r="B26" s="104"/>
      <c r="C26" s="104"/>
      <c r="D26" s="108">
        <v>43164</v>
      </c>
      <c r="E26" s="107" t="str">
        <f t="shared" si="0"/>
        <v>marzo</v>
      </c>
      <c r="F26" s="106">
        <v>20</v>
      </c>
    </row>
    <row r="27" spans="1:6" x14ac:dyDescent="0.3">
      <c r="A27" s="105" t="s">
        <v>199</v>
      </c>
      <c r="B27" s="104"/>
      <c r="C27" s="104"/>
      <c r="D27" s="108">
        <v>43165</v>
      </c>
      <c r="E27" s="107" t="str">
        <f t="shared" si="0"/>
        <v>marzo</v>
      </c>
      <c r="F27" s="106">
        <v>70</v>
      </c>
    </row>
    <row r="28" spans="1:6" x14ac:dyDescent="0.3">
      <c r="A28" s="105" t="s">
        <v>198</v>
      </c>
      <c r="B28" s="104"/>
      <c r="C28" s="104"/>
      <c r="D28" s="108">
        <v>43166</v>
      </c>
      <c r="E28" s="107" t="str">
        <f t="shared" si="0"/>
        <v>marzo</v>
      </c>
      <c r="F28" s="106">
        <v>500</v>
      </c>
    </row>
    <row r="29" spans="1:6" x14ac:dyDescent="0.3">
      <c r="A29" s="105" t="s">
        <v>198</v>
      </c>
      <c r="B29" s="104"/>
      <c r="C29" s="104"/>
      <c r="D29" s="108">
        <v>43167</v>
      </c>
      <c r="E29" s="107" t="str">
        <f t="shared" si="0"/>
        <v>marzo</v>
      </c>
      <c r="F29" s="106">
        <v>1000</v>
      </c>
    </row>
    <row r="30" spans="1:6" x14ac:dyDescent="0.3">
      <c r="A30" s="105" t="s">
        <v>197</v>
      </c>
      <c r="B30" s="104"/>
      <c r="C30" s="104"/>
      <c r="D30" s="108">
        <v>43167</v>
      </c>
      <c r="E30" s="107" t="str">
        <f t="shared" si="0"/>
        <v>marzo</v>
      </c>
      <c r="F30" s="106">
        <v>50</v>
      </c>
    </row>
    <row r="31" spans="1:6" x14ac:dyDescent="0.3">
      <c r="A31" s="105" t="s">
        <v>197</v>
      </c>
      <c r="B31" s="104"/>
      <c r="C31" s="104"/>
      <c r="D31" s="108">
        <v>43167</v>
      </c>
      <c r="E31" s="107" t="str">
        <f t="shared" si="0"/>
        <v>marzo</v>
      </c>
      <c r="F31" s="106">
        <v>500</v>
      </c>
    </row>
    <row r="32" spans="1:6" x14ac:dyDescent="0.3">
      <c r="A32" s="105" t="s">
        <v>24</v>
      </c>
      <c r="B32" s="104"/>
      <c r="C32" s="104"/>
      <c r="D32" s="108">
        <v>43194</v>
      </c>
      <c r="E32" s="107" t="str">
        <f t="shared" si="0"/>
        <v>abril</v>
      </c>
      <c r="F32" s="106">
        <v>6500</v>
      </c>
    </row>
    <row r="33" spans="1:6" x14ac:dyDescent="0.3">
      <c r="A33" s="105" t="s">
        <v>84</v>
      </c>
      <c r="B33" s="104"/>
      <c r="C33" s="104"/>
      <c r="D33" s="108">
        <v>43194</v>
      </c>
      <c r="E33" s="107" t="str">
        <f t="shared" si="0"/>
        <v>abril</v>
      </c>
      <c r="F33" s="106">
        <v>1000</v>
      </c>
    </row>
    <row r="34" spans="1:6" x14ac:dyDescent="0.3">
      <c r="A34" s="105" t="s">
        <v>84</v>
      </c>
      <c r="B34" s="104"/>
      <c r="C34" s="104"/>
      <c r="D34" s="108">
        <v>43193</v>
      </c>
      <c r="E34" s="107" t="str">
        <f t="shared" ref="E34:E65" si="1">TEXT(D34,"mmmmmmmmmmmmm")</f>
        <v>abril</v>
      </c>
      <c r="F34" s="106">
        <v>1000</v>
      </c>
    </row>
    <row r="35" spans="1:6" x14ac:dyDescent="0.3">
      <c r="A35" s="105" t="s">
        <v>200</v>
      </c>
      <c r="B35" s="104"/>
      <c r="C35" s="104"/>
      <c r="D35" s="108">
        <v>43194</v>
      </c>
      <c r="E35" s="107" t="str">
        <f t="shared" si="1"/>
        <v>abril</v>
      </c>
      <c r="F35" s="106">
        <v>80</v>
      </c>
    </row>
    <row r="36" spans="1:6" x14ac:dyDescent="0.3">
      <c r="A36" s="105" t="s">
        <v>200</v>
      </c>
      <c r="B36" s="104"/>
      <c r="C36" s="104"/>
      <c r="D36" s="108">
        <v>43195</v>
      </c>
      <c r="E36" s="107" t="str">
        <f t="shared" si="1"/>
        <v>abril</v>
      </c>
      <c r="F36" s="106">
        <v>20</v>
      </c>
    </row>
    <row r="37" spans="1:6" x14ac:dyDescent="0.3">
      <c r="A37" s="105" t="s">
        <v>199</v>
      </c>
      <c r="B37" s="104"/>
      <c r="C37" s="104"/>
      <c r="D37" s="108">
        <v>43196</v>
      </c>
      <c r="E37" s="107" t="str">
        <f t="shared" si="1"/>
        <v>abril</v>
      </c>
      <c r="F37" s="106">
        <v>80</v>
      </c>
    </row>
    <row r="38" spans="1:6" x14ac:dyDescent="0.3">
      <c r="A38" s="105" t="s">
        <v>198</v>
      </c>
      <c r="B38" s="104"/>
      <c r="C38" s="104"/>
      <c r="D38" s="108">
        <v>43197</v>
      </c>
      <c r="E38" s="107" t="str">
        <f t="shared" si="1"/>
        <v>abril</v>
      </c>
      <c r="F38" s="106">
        <v>800</v>
      </c>
    </row>
    <row r="39" spans="1:6" x14ac:dyDescent="0.3">
      <c r="A39" s="105" t="s">
        <v>198</v>
      </c>
      <c r="B39" s="104"/>
      <c r="C39" s="104"/>
      <c r="D39" s="108">
        <v>43198</v>
      </c>
      <c r="E39" s="107" t="str">
        <f t="shared" si="1"/>
        <v>abril</v>
      </c>
      <c r="F39" s="106">
        <v>200</v>
      </c>
    </row>
    <row r="40" spans="1:6" x14ac:dyDescent="0.3">
      <c r="A40" s="105" t="s">
        <v>197</v>
      </c>
      <c r="B40" s="104"/>
      <c r="C40" s="104"/>
      <c r="D40" s="108">
        <v>43198</v>
      </c>
      <c r="E40" s="107" t="str">
        <f t="shared" si="1"/>
        <v>abril</v>
      </c>
      <c r="F40" s="106">
        <v>50</v>
      </c>
    </row>
    <row r="41" spans="1:6" x14ac:dyDescent="0.3">
      <c r="A41" s="105" t="s">
        <v>197</v>
      </c>
      <c r="B41" s="104"/>
      <c r="C41" s="104"/>
      <c r="D41" s="108">
        <v>43198</v>
      </c>
      <c r="E41" s="107" t="str">
        <f t="shared" si="1"/>
        <v>abril</v>
      </c>
      <c r="F41" s="106">
        <v>1000</v>
      </c>
    </row>
    <row r="42" spans="1:6" x14ac:dyDescent="0.3">
      <c r="A42" s="105" t="s">
        <v>24</v>
      </c>
      <c r="B42" s="104"/>
      <c r="C42" s="104"/>
      <c r="D42" s="108">
        <v>43225</v>
      </c>
      <c r="E42" s="107" t="str">
        <f t="shared" si="1"/>
        <v>mayo</v>
      </c>
      <c r="F42" s="106">
        <v>5000</v>
      </c>
    </row>
    <row r="43" spans="1:6" x14ac:dyDescent="0.3">
      <c r="A43" s="105" t="s">
        <v>84</v>
      </c>
      <c r="B43" s="104"/>
      <c r="C43" s="104"/>
      <c r="D43" s="108">
        <v>43225</v>
      </c>
      <c r="E43" s="107" t="str">
        <f t="shared" si="1"/>
        <v>mayo</v>
      </c>
      <c r="F43" s="106">
        <v>100</v>
      </c>
    </row>
    <row r="44" spans="1:6" x14ac:dyDescent="0.3">
      <c r="A44" s="105" t="s">
        <v>84</v>
      </c>
      <c r="B44" s="104"/>
      <c r="C44" s="104"/>
      <c r="D44" s="108">
        <v>43223</v>
      </c>
      <c r="E44" s="107" t="str">
        <f t="shared" si="1"/>
        <v>mayo</v>
      </c>
      <c r="F44" s="106">
        <v>1000</v>
      </c>
    </row>
    <row r="45" spans="1:6" x14ac:dyDescent="0.3">
      <c r="A45" s="105" t="s">
        <v>200</v>
      </c>
      <c r="B45" s="104"/>
      <c r="C45" s="104"/>
      <c r="D45" s="108">
        <v>43225</v>
      </c>
      <c r="E45" s="107" t="str">
        <f t="shared" si="1"/>
        <v>mayo</v>
      </c>
      <c r="F45" s="106">
        <v>80</v>
      </c>
    </row>
    <row r="46" spans="1:6" x14ac:dyDescent="0.3">
      <c r="A46" s="105" t="s">
        <v>200</v>
      </c>
      <c r="B46" s="104"/>
      <c r="C46" s="104"/>
      <c r="D46" s="108">
        <v>43225</v>
      </c>
      <c r="E46" s="107" t="str">
        <f t="shared" si="1"/>
        <v>mayo</v>
      </c>
      <c r="F46" s="106">
        <v>60</v>
      </c>
    </row>
    <row r="47" spans="1:6" x14ac:dyDescent="0.3">
      <c r="A47" s="105" t="s">
        <v>199</v>
      </c>
      <c r="B47" s="104"/>
      <c r="C47" s="104"/>
      <c r="D47" s="108">
        <v>43226</v>
      </c>
      <c r="E47" s="107" t="str">
        <f t="shared" si="1"/>
        <v>mayo</v>
      </c>
      <c r="F47" s="106">
        <v>100</v>
      </c>
    </row>
    <row r="48" spans="1:6" x14ac:dyDescent="0.3">
      <c r="A48" s="105" t="s">
        <v>198</v>
      </c>
      <c r="B48" s="104"/>
      <c r="C48" s="104"/>
      <c r="D48" s="108">
        <v>43227</v>
      </c>
      <c r="E48" s="107" t="str">
        <f t="shared" si="1"/>
        <v>mayo</v>
      </c>
      <c r="F48" s="106">
        <v>500</v>
      </c>
    </row>
    <row r="49" spans="1:6" x14ac:dyDescent="0.3">
      <c r="A49" s="105" t="s">
        <v>198</v>
      </c>
      <c r="B49" s="104"/>
      <c r="C49" s="104"/>
      <c r="D49" s="108">
        <v>43228</v>
      </c>
      <c r="E49" s="107" t="str">
        <f t="shared" si="1"/>
        <v>mayo</v>
      </c>
      <c r="F49" s="106">
        <v>200</v>
      </c>
    </row>
    <row r="50" spans="1:6" x14ac:dyDescent="0.3">
      <c r="A50" s="105" t="s">
        <v>197</v>
      </c>
      <c r="B50" s="104"/>
      <c r="C50" s="104"/>
      <c r="D50" s="108">
        <v>43228</v>
      </c>
      <c r="E50" s="107" t="str">
        <f t="shared" si="1"/>
        <v>mayo</v>
      </c>
      <c r="F50" s="106">
        <v>100</v>
      </c>
    </row>
    <row r="51" spans="1:6" x14ac:dyDescent="0.3">
      <c r="A51" s="105" t="s">
        <v>197</v>
      </c>
      <c r="B51" s="104"/>
      <c r="C51" s="104"/>
      <c r="D51" s="108">
        <v>43228</v>
      </c>
      <c r="E51" s="107" t="str">
        <f t="shared" si="1"/>
        <v>mayo</v>
      </c>
      <c r="F51" s="106">
        <v>1000</v>
      </c>
    </row>
    <row r="52" spans="1:6" x14ac:dyDescent="0.3">
      <c r="A52" s="105" t="s">
        <v>24</v>
      </c>
      <c r="B52" s="104"/>
      <c r="C52" s="104"/>
      <c r="D52" s="108">
        <v>43257</v>
      </c>
      <c r="E52" s="107" t="str">
        <f t="shared" si="1"/>
        <v>junio</v>
      </c>
      <c r="F52" s="106">
        <v>5500</v>
      </c>
    </row>
    <row r="53" spans="1:6" x14ac:dyDescent="0.3">
      <c r="A53" s="105" t="s">
        <v>84</v>
      </c>
      <c r="B53" s="104"/>
      <c r="C53" s="104"/>
      <c r="D53" s="108">
        <v>43257</v>
      </c>
      <c r="E53" s="107" t="str">
        <f t="shared" si="1"/>
        <v>junio</v>
      </c>
      <c r="F53" s="106">
        <v>500</v>
      </c>
    </row>
    <row r="54" spans="1:6" x14ac:dyDescent="0.3">
      <c r="A54" s="105" t="s">
        <v>84</v>
      </c>
      <c r="B54" s="104"/>
      <c r="C54" s="104"/>
      <c r="D54" s="108">
        <v>43254</v>
      </c>
      <c r="E54" s="107" t="str">
        <f t="shared" si="1"/>
        <v>junio</v>
      </c>
      <c r="F54" s="106">
        <v>800</v>
      </c>
    </row>
    <row r="55" spans="1:6" x14ac:dyDescent="0.3">
      <c r="A55" s="105" t="s">
        <v>200</v>
      </c>
      <c r="B55" s="104"/>
      <c r="C55" s="104"/>
      <c r="D55" s="108">
        <v>43257</v>
      </c>
      <c r="E55" s="107" t="str">
        <f t="shared" si="1"/>
        <v>junio</v>
      </c>
      <c r="F55" s="106">
        <v>120</v>
      </c>
    </row>
    <row r="56" spans="1:6" x14ac:dyDescent="0.3">
      <c r="A56" s="105" t="s">
        <v>200</v>
      </c>
      <c r="B56" s="104"/>
      <c r="C56" s="104"/>
      <c r="D56" s="108">
        <v>43256</v>
      </c>
      <c r="E56" s="107" t="str">
        <f t="shared" si="1"/>
        <v>junio</v>
      </c>
      <c r="F56" s="106">
        <v>20</v>
      </c>
    </row>
    <row r="57" spans="1:6" x14ac:dyDescent="0.3">
      <c r="A57" s="105" t="s">
        <v>199</v>
      </c>
      <c r="B57" s="104"/>
      <c r="C57" s="104"/>
      <c r="D57" s="108">
        <v>43257</v>
      </c>
      <c r="E57" s="107" t="str">
        <f t="shared" si="1"/>
        <v>junio</v>
      </c>
      <c r="F57" s="106">
        <v>200</v>
      </c>
    </row>
    <row r="58" spans="1:6" x14ac:dyDescent="0.3">
      <c r="A58" s="105" t="s">
        <v>198</v>
      </c>
      <c r="B58" s="104"/>
      <c r="C58" s="104"/>
      <c r="D58" s="108">
        <v>43258</v>
      </c>
      <c r="E58" s="107" t="str">
        <f t="shared" si="1"/>
        <v>junio</v>
      </c>
      <c r="F58" s="106">
        <v>1000</v>
      </c>
    </row>
    <row r="59" spans="1:6" x14ac:dyDescent="0.3">
      <c r="A59" s="105" t="s">
        <v>198</v>
      </c>
      <c r="B59" s="104"/>
      <c r="C59" s="104"/>
      <c r="D59" s="108">
        <v>43259</v>
      </c>
      <c r="E59" s="107" t="str">
        <f t="shared" si="1"/>
        <v>junio</v>
      </c>
      <c r="F59" s="106">
        <v>200</v>
      </c>
    </row>
    <row r="60" spans="1:6" x14ac:dyDescent="0.3">
      <c r="A60" s="105" t="s">
        <v>197</v>
      </c>
      <c r="B60" s="104"/>
      <c r="C60" s="104"/>
      <c r="D60" s="108">
        <v>43259</v>
      </c>
      <c r="E60" s="107" t="str">
        <f t="shared" si="1"/>
        <v>junio</v>
      </c>
      <c r="F60" s="106">
        <v>600</v>
      </c>
    </row>
    <row r="61" spans="1:6" x14ac:dyDescent="0.3">
      <c r="A61" s="105" t="s">
        <v>197</v>
      </c>
      <c r="B61" s="104"/>
      <c r="C61" s="104"/>
      <c r="D61" s="108">
        <v>43259</v>
      </c>
      <c r="E61" s="107" t="str">
        <f t="shared" si="1"/>
        <v>junio</v>
      </c>
      <c r="F61" s="106">
        <v>1200</v>
      </c>
    </row>
    <row r="62" spans="1:6" x14ac:dyDescent="0.3">
      <c r="A62" s="105" t="s">
        <v>24</v>
      </c>
      <c r="B62" s="104"/>
      <c r="C62" s="104"/>
      <c r="D62" s="108">
        <v>43288</v>
      </c>
      <c r="E62" s="107" t="str">
        <f t="shared" si="1"/>
        <v>julio</v>
      </c>
      <c r="F62" s="106">
        <v>5000</v>
      </c>
    </row>
    <row r="63" spans="1:6" x14ac:dyDescent="0.3">
      <c r="A63" s="105" t="s">
        <v>84</v>
      </c>
      <c r="B63" s="104"/>
      <c r="C63" s="104"/>
      <c r="D63" s="108">
        <v>43288</v>
      </c>
      <c r="E63" s="107" t="str">
        <f t="shared" si="1"/>
        <v>julio</v>
      </c>
      <c r="F63" s="106">
        <v>500</v>
      </c>
    </row>
    <row r="64" spans="1:6" x14ac:dyDescent="0.3">
      <c r="A64" s="105" t="s">
        <v>84</v>
      </c>
      <c r="B64" s="104"/>
      <c r="C64" s="104"/>
      <c r="D64" s="108">
        <v>43284</v>
      </c>
      <c r="E64" s="107" t="str">
        <f t="shared" si="1"/>
        <v>julio</v>
      </c>
      <c r="F64" s="106">
        <v>50</v>
      </c>
    </row>
    <row r="65" spans="1:6" x14ac:dyDescent="0.3">
      <c r="A65" s="105" t="s">
        <v>200</v>
      </c>
      <c r="B65" s="104"/>
      <c r="C65" s="104"/>
      <c r="D65" s="108">
        <v>43288</v>
      </c>
      <c r="E65" s="107" t="str">
        <f t="shared" si="1"/>
        <v>julio</v>
      </c>
      <c r="F65" s="106">
        <v>120</v>
      </c>
    </row>
    <row r="66" spans="1:6" x14ac:dyDescent="0.3">
      <c r="A66" s="105" t="s">
        <v>200</v>
      </c>
      <c r="B66" s="104"/>
      <c r="C66" s="104"/>
      <c r="D66" s="108">
        <v>43286</v>
      </c>
      <c r="E66" s="107" t="str">
        <f t="shared" ref="E66:E97" si="2">TEXT(D66,"mmmmmmmmmmmmm")</f>
        <v>julio</v>
      </c>
      <c r="F66" s="106">
        <v>20</v>
      </c>
    </row>
    <row r="67" spans="1:6" x14ac:dyDescent="0.3">
      <c r="A67" s="105" t="s">
        <v>199</v>
      </c>
      <c r="B67" s="104"/>
      <c r="C67" s="104"/>
      <c r="D67" s="108">
        <v>43288</v>
      </c>
      <c r="E67" s="107" t="str">
        <f t="shared" si="2"/>
        <v>julio</v>
      </c>
      <c r="F67" s="106">
        <v>200</v>
      </c>
    </row>
    <row r="68" spans="1:6" x14ac:dyDescent="0.3">
      <c r="A68" s="105" t="s">
        <v>198</v>
      </c>
      <c r="B68" s="104"/>
      <c r="C68" s="104"/>
      <c r="D68" s="108">
        <v>43288</v>
      </c>
      <c r="E68" s="107" t="str">
        <f t="shared" si="2"/>
        <v>julio</v>
      </c>
      <c r="F68" s="106">
        <v>500</v>
      </c>
    </row>
    <row r="69" spans="1:6" x14ac:dyDescent="0.3">
      <c r="A69" s="105" t="s">
        <v>198</v>
      </c>
      <c r="B69" s="104"/>
      <c r="C69" s="104"/>
      <c r="D69" s="108">
        <v>43289</v>
      </c>
      <c r="E69" s="107" t="str">
        <f t="shared" si="2"/>
        <v>julio</v>
      </c>
      <c r="F69" s="106">
        <v>200</v>
      </c>
    </row>
    <row r="70" spans="1:6" x14ac:dyDescent="0.3">
      <c r="A70" s="105" t="s">
        <v>197</v>
      </c>
      <c r="B70" s="104"/>
      <c r="C70" s="104"/>
      <c r="D70" s="108">
        <v>43289</v>
      </c>
      <c r="E70" s="107" t="str">
        <f t="shared" si="2"/>
        <v>julio</v>
      </c>
      <c r="F70" s="106">
        <v>600</v>
      </c>
    </row>
    <row r="71" spans="1:6" x14ac:dyDescent="0.3">
      <c r="A71" s="105" t="s">
        <v>197</v>
      </c>
      <c r="B71" s="104"/>
      <c r="C71" s="104"/>
      <c r="D71" s="108">
        <v>43289</v>
      </c>
      <c r="E71" s="107" t="str">
        <f t="shared" si="2"/>
        <v>julio</v>
      </c>
      <c r="F71" s="106">
        <v>600</v>
      </c>
    </row>
    <row r="72" spans="1:6" x14ac:dyDescent="0.3">
      <c r="A72" s="105" t="s">
        <v>24</v>
      </c>
      <c r="B72" s="104"/>
      <c r="C72" s="104"/>
      <c r="D72" s="108">
        <v>43320</v>
      </c>
      <c r="E72" s="107" t="str">
        <f t="shared" si="2"/>
        <v>agosto</v>
      </c>
      <c r="F72" s="106">
        <v>6000</v>
      </c>
    </row>
    <row r="73" spans="1:6" x14ac:dyDescent="0.3">
      <c r="A73" s="105" t="s">
        <v>84</v>
      </c>
      <c r="B73" s="104"/>
      <c r="C73" s="104"/>
      <c r="D73" s="108">
        <v>43320</v>
      </c>
      <c r="E73" s="107" t="str">
        <f t="shared" si="2"/>
        <v>agosto</v>
      </c>
      <c r="F73" s="106">
        <v>500</v>
      </c>
    </row>
    <row r="74" spans="1:6" x14ac:dyDescent="0.3">
      <c r="A74" s="105" t="s">
        <v>84</v>
      </c>
      <c r="B74" s="104"/>
      <c r="C74" s="104"/>
      <c r="D74" s="108">
        <v>43315</v>
      </c>
      <c r="E74" s="107" t="str">
        <f t="shared" si="2"/>
        <v>agosto</v>
      </c>
      <c r="F74" s="106">
        <v>1200</v>
      </c>
    </row>
    <row r="75" spans="1:6" x14ac:dyDescent="0.3">
      <c r="A75" s="105" t="s">
        <v>200</v>
      </c>
      <c r="B75" s="104"/>
      <c r="C75" s="104"/>
      <c r="D75" s="108">
        <v>43320</v>
      </c>
      <c r="E75" s="107" t="str">
        <f t="shared" si="2"/>
        <v>agosto</v>
      </c>
      <c r="F75" s="106">
        <v>120</v>
      </c>
    </row>
    <row r="76" spans="1:6" x14ac:dyDescent="0.3">
      <c r="A76" s="105" t="s">
        <v>200</v>
      </c>
      <c r="B76" s="104"/>
      <c r="C76" s="104"/>
      <c r="D76" s="108">
        <v>43317</v>
      </c>
      <c r="E76" s="107" t="str">
        <f t="shared" si="2"/>
        <v>agosto</v>
      </c>
      <c r="F76" s="106">
        <v>60</v>
      </c>
    </row>
    <row r="77" spans="1:6" x14ac:dyDescent="0.3">
      <c r="A77" s="105" t="s">
        <v>199</v>
      </c>
      <c r="B77" s="104"/>
      <c r="C77" s="104"/>
      <c r="D77" s="108">
        <v>43320</v>
      </c>
      <c r="E77" s="107" t="str">
        <f t="shared" si="2"/>
        <v>agosto</v>
      </c>
      <c r="F77" s="106">
        <v>500</v>
      </c>
    </row>
    <row r="78" spans="1:6" x14ac:dyDescent="0.3">
      <c r="A78" s="105" t="s">
        <v>198</v>
      </c>
      <c r="B78" s="104"/>
      <c r="C78" s="104"/>
      <c r="D78" s="108">
        <v>43319</v>
      </c>
      <c r="E78" s="107" t="str">
        <f t="shared" si="2"/>
        <v>agosto</v>
      </c>
      <c r="F78" s="106">
        <v>800</v>
      </c>
    </row>
    <row r="79" spans="1:6" x14ac:dyDescent="0.3">
      <c r="A79" s="105" t="s">
        <v>198</v>
      </c>
      <c r="B79" s="104"/>
      <c r="C79" s="104"/>
      <c r="D79" s="108">
        <v>43320</v>
      </c>
      <c r="E79" s="107" t="str">
        <f t="shared" si="2"/>
        <v>agosto</v>
      </c>
      <c r="F79" s="106">
        <v>200</v>
      </c>
    </row>
    <row r="80" spans="1:6" x14ac:dyDescent="0.3">
      <c r="A80" s="105" t="s">
        <v>197</v>
      </c>
      <c r="B80" s="104"/>
      <c r="C80" s="104"/>
      <c r="D80" s="108">
        <v>43320</v>
      </c>
      <c r="E80" s="107" t="str">
        <f t="shared" si="2"/>
        <v>agosto</v>
      </c>
      <c r="F80" s="106">
        <v>1200</v>
      </c>
    </row>
    <row r="81" spans="1:6" x14ac:dyDescent="0.3">
      <c r="A81" s="105" t="s">
        <v>197</v>
      </c>
      <c r="B81" s="104"/>
      <c r="C81" s="104"/>
      <c r="D81" s="108">
        <v>43320</v>
      </c>
      <c r="E81" s="107" t="str">
        <f t="shared" si="2"/>
        <v>agosto</v>
      </c>
      <c r="F81" s="106">
        <v>1200</v>
      </c>
    </row>
    <row r="82" spans="1:6" x14ac:dyDescent="0.3">
      <c r="A82" s="105" t="s">
        <v>24</v>
      </c>
      <c r="B82" s="104"/>
      <c r="C82" s="104"/>
      <c r="D82" s="108">
        <v>43352</v>
      </c>
      <c r="E82" s="107" t="str">
        <f t="shared" si="2"/>
        <v>septiembre</v>
      </c>
      <c r="F82" s="106">
        <v>4500</v>
      </c>
    </row>
    <row r="83" spans="1:6" x14ac:dyDescent="0.3">
      <c r="A83" s="105" t="s">
        <v>84</v>
      </c>
      <c r="B83" s="104"/>
      <c r="C83" s="104"/>
      <c r="D83" s="108">
        <v>43352</v>
      </c>
      <c r="E83" s="107" t="str">
        <f t="shared" si="2"/>
        <v>septiembre</v>
      </c>
      <c r="F83" s="106">
        <v>500</v>
      </c>
    </row>
    <row r="84" spans="1:6" x14ac:dyDescent="0.3">
      <c r="A84" s="105" t="s">
        <v>84</v>
      </c>
      <c r="B84" s="104"/>
      <c r="C84" s="104"/>
      <c r="D84" s="108">
        <v>43346</v>
      </c>
      <c r="E84" s="107" t="str">
        <f t="shared" si="2"/>
        <v>septiembre</v>
      </c>
      <c r="F84" s="106">
        <v>800</v>
      </c>
    </row>
    <row r="85" spans="1:6" x14ac:dyDescent="0.3">
      <c r="A85" s="105" t="s">
        <v>200</v>
      </c>
      <c r="B85" s="104"/>
      <c r="C85" s="104"/>
      <c r="D85" s="108">
        <v>43352</v>
      </c>
      <c r="E85" s="107" t="str">
        <f t="shared" si="2"/>
        <v>septiembre</v>
      </c>
      <c r="F85" s="106">
        <v>240</v>
      </c>
    </row>
    <row r="86" spans="1:6" x14ac:dyDescent="0.3">
      <c r="A86" s="105" t="s">
        <v>200</v>
      </c>
      <c r="B86" s="104"/>
      <c r="C86" s="104"/>
      <c r="D86" s="108">
        <v>43348</v>
      </c>
      <c r="E86" s="107" t="str">
        <f t="shared" si="2"/>
        <v>septiembre</v>
      </c>
      <c r="F86" s="106">
        <v>20</v>
      </c>
    </row>
    <row r="87" spans="1:6" x14ac:dyDescent="0.3">
      <c r="A87" s="105" t="s">
        <v>199</v>
      </c>
      <c r="B87" s="104"/>
      <c r="C87" s="104"/>
      <c r="D87" s="108">
        <v>43352</v>
      </c>
      <c r="E87" s="107" t="str">
        <f t="shared" si="2"/>
        <v>septiembre</v>
      </c>
      <c r="F87" s="106">
        <v>100</v>
      </c>
    </row>
    <row r="88" spans="1:6" x14ac:dyDescent="0.3">
      <c r="A88" s="105" t="s">
        <v>198</v>
      </c>
      <c r="B88" s="104"/>
      <c r="C88" s="104"/>
      <c r="D88" s="108">
        <v>43350</v>
      </c>
      <c r="E88" s="107" t="str">
        <f t="shared" si="2"/>
        <v>septiembre</v>
      </c>
      <c r="F88" s="106">
        <v>600</v>
      </c>
    </row>
    <row r="89" spans="1:6" x14ac:dyDescent="0.3">
      <c r="A89" s="105" t="s">
        <v>198</v>
      </c>
      <c r="B89" s="104"/>
      <c r="C89" s="104"/>
      <c r="D89" s="108">
        <v>43351</v>
      </c>
      <c r="E89" s="107" t="str">
        <f t="shared" si="2"/>
        <v>septiembre</v>
      </c>
      <c r="F89" s="106">
        <v>200</v>
      </c>
    </row>
    <row r="90" spans="1:6" x14ac:dyDescent="0.3">
      <c r="A90" s="105" t="s">
        <v>197</v>
      </c>
      <c r="B90" s="104"/>
      <c r="C90" s="104"/>
      <c r="D90" s="108">
        <v>43351</v>
      </c>
      <c r="E90" s="107" t="str">
        <f t="shared" si="2"/>
        <v>septiembre</v>
      </c>
      <c r="F90" s="106">
        <v>600</v>
      </c>
    </row>
    <row r="91" spans="1:6" x14ac:dyDescent="0.3">
      <c r="A91" s="105" t="s">
        <v>197</v>
      </c>
      <c r="B91" s="104"/>
      <c r="C91" s="104"/>
      <c r="D91" s="108">
        <v>43351</v>
      </c>
      <c r="E91" s="107" t="str">
        <f t="shared" si="2"/>
        <v>septiembre</v>
      </c>
      <c r="F91" s="106">
        <v>500</v>
      </c>
    </row>
    <row r="92" spans="1:6" x14ac:dyDescent="0.3">
      <c r="A92" s="105" t="s">
        <v>24</v>
      </c>
      <c r="B92" s="104"/>
      <c r="C92" s="104"/>
      <c r="D92" s="108">
        <v>43383</v>
      </c>
      <c r="E92" s="107" t="str">
        <f t="shared" si="2"/>
        <v>octubre</v>
      </c>
      <c r="F92" s="106">
        <v>4500</v>
      </c>
    </row>
    <row r="93" spans="1:6" x14ac:dyDescent="0.3">
      <c r="A93" s="105" t="s">
        <v>84</v>
      </c>
      <c r="B93" s="104"/>
      <c r="C93" s="104"/>
      <c r="D93" s="108">
        <v>43383</v>
      </c>
      <c r="E93" s="107" t="str">
        <f t="shared" si="2"/>
        <v>octubre</v>
      </c>
      <c r="F93" s="106">
        <v>500</v>
      </c>
    </row>
    <row r="94" spans="1:6" x14ac:dyDescent="0.3">
      <c r="A94" s="105" t="s">
        <v>84</v>
      </c>
      <c r="B94" s="104"/>
      <c r="C94" s="104"/>
      <c r="D94" s="108">
        <v>43376</v>
      </c>
      <c r="E94" s="107" t="str">
        <f t="shared" si="2"/>
        <v>octubre</v>
      </c>
      <c r="F94" s="106">
        <v>800</v>
      </c>
    </row>
    <row r="95" spans="1:6" x14ac:dyDescent="0.3">
      <c r="A95" s="105" t="s">
        <v>200</v>
      </c>
      <c r="B95" s="104"/>
      <c r="C95" s="104"/>
      <c r="D95" s="108">
        <v>43383</v>
      </c>
      <c r="E95" s="107" t="str">
        <f t="shared" si="2"/>
        <v>octubre</v>
      </c>
      <c r="F95" s="106">
        <v>240</v>
      </c>
    </row>
    <row r="96" spans="1:6" x14ac:dyDescent="0.3">
      <c r="A96" s="105" t="s">
        <v>200</v>
      </c>
      <c r="B96" s="104"/>
      <c r="C96" s="104"/>
      <c r="D96" s="108">
        <v>43378</v>
      </c>
      <c r="E96" s="107" t="str">
        <f t="shared" si="2"/>
        <v>octubre</v>
      </c>
      <c r="F96" s="106">
        <v>20</v>
      </c>
    </row>
    <row r="97" spans="1:6" x14ac:dyDescent="0.3">
      <c r="A97" s="105" t="s">
        <v>199</v>
      </c>
      <c r="B97" s="104"/>
      <c r="C97" s="104"/>
      <c r="D97" s="108">
        <v>43383</v>
      </c>
      <c r="E97" s="107" t="str">
        <f t="shared" si="2"/>
        <v>octubre</v>
      </c>
      <c r="F97" s="106">
        <v>100</v>
      </c>
    </row>
    <row r="98" spans="1:6" x14ac:dyDescent="0.3">
      <c r="A98" s="105" t="s">
        <v>198</v>
      </c>
      <c r="B98" s="104"/>
      <c r="C98" s="104"/>
      <c r="D98" s="108">
        <v>43380</v>
      </c>
      <c r="E98" s="107" t="str">
        <f t="shared" ref="E98:E121" si="3">TEXT(D98,"mmmmmmmmmmmmm")</f>
        <v>octubre</v>
      </c>
      <c r="F98" s="106">
        <v>600</v>
      </c>
    </row>
    <row r="99" spans="1:6" x14ac:dyDescent="0.3">
      <c r="A99" s="105" t="s">
        <v>198</v>
      </c>
      <c r="B99" s="104"/>
      <c r="C99" s="104"/>
      <c r="D99" s="108">
        <v>43381</v>
      </c>
      <c r="E99" s="107" t="str">
        <f t="shared" si="3"/>
        <v>octubre</v>
      </c>
      <c r="F99" s="106">
        <v>200</v>
      </c>
    </row>
    <row r="100" spans="1:6" x14ac:dyDescent="0.3">
      <c r="A100" s="105" t="s">
        <v>197</v>
      </c>
      <c r="B100" s="104"/>
      <c r="C100" s="104"/>
      <c r="D100" s="108">
        <v>43381</v>
      </c>
      <c r="E100" s="107" t="str">
        <f t="shared" si="3"/>
        <v>octubre</v>
      </c>
      <c r="F100" s="106">
        <v>600</v>
      </c>
    </row>
    <row r="101" spans="1:6" x14ac:dyDescent="0.3">
      <c r="A101" s="105" t="s">
        <v>197</v>
      </c>
      <c r="B101" s="104"/>
      <c r="C101" s="104"/>
      <c r="D101" s="108">
        <v>43381</v>
      </c>
      <c r="E101" s="107" t="str">
        <f t="shared" si="3"/>
        <v>octubre</v>
      </c>
      <c r="F101" s="106">
        <v>500</v>
      </c>
    </row>
    <row r="102" spans="1:6" x14ac:dyDescent="0.3">
      <c r="A102" s="105" t="s">
        <v>24</v>
      </c>
      <c r="B102" s="104"/>
      <c r="C102" s="104"/>
      <c r="D102" s="108">
        <v>43415</v>
      </c>
      <c r="E102" s="107" t="str">
        <f t="shared" si="3"/>
        <v>noviembre</v>
      </c>
      <c r="F102" s="106">
        <v>4500</v>
      </c>
    </row>
    <row r="103" spans="1:6" x14ac:dyDescent="0.3">
      <c r="A103" s="105" t="s">
        <v>84</v>
      </c>
      <c r="B103" s="104"/>
      <c r="C103" s="104"/>
      <c r="D103" s="108">
        <v>43415</v>
      </c>
      <c r="E103" s="107" t="str">
        <f t="shared" si="3"/>
        <v>noviembre</v>
      </c>
      <c r="F103" s="106">
        <v>500</v>
      </c>
    </row>
    <row r="104" spans="1:6" x14ac:dyDescent="0.3">
      <c r="A104" s="105" t="s">
        <v>84</v>
      </c>
      <c r="B104" s="104"/>
      <c r="C104" s="104"/>
      <c r="D104" s="108">
        <v>43407</v>
      </c>
      <c r="E104" s="107" t="str">
        <f t="shared" si="3"/>
        <v>noviembre</v>
      </c>
      <c r="F104" s="106">
        <v>800</v>
      </c>
    </row>
    <row r="105" spans="1:6" x14ac:dyDescent="0.3">
      <c r="A105" s="105" t="s">
        <v>200</v>
      </c>
      <c r="B105" s="104"/>
      <c r="C105" s="104"/>
      <c r="D105" s="108">
        <v>43415</v>
      </c>
      <c r="E105" s="107" t="str">
        <f t="shared" si="3"/>
        <v>noviembre</v>
      </c>
      <c r="F105" s="106">
        <v>240</v>
      </c>
    </row>
    <row r="106" spans="1:6" x14ac:dyDescent="0.3">
      <c r="A106" s="105" t="s">
        <v>200</v>
      </c>
      <c r="B106" s="104"/>
      <c r="C106" s="104"/>
      <c r="D106" s="108">
        <v>43409</v>
      </c>
      <c r="E106" s="107" t="str">
        <f t="shared" si="3"/>
        <v>noviembre</v>
      </c>
      <c r="F106" s="106">
        <v>20</v>
      </c>
    </row>
    <row r="107" spans="1:6" x14ac:dyDescent="0.3">
      <c r="A107" s="105" t="s">
        <v>199</v>
      </c>
      <c r="B107" s="104"/>
      <c r="C107" s="104"/>
      <c r="D107" s="108">
        <v>43415</v>
      </c>
      <c r="E107" s="107" t="str">
        <f t="shared" si="3"/>
        <v>noviembre</v>
      </c>
      <c r="F107" s="106">
        <v>100</v>
      </c>
    </row>
    <row r="108" spans="1:6" x14ac:dyDescent="0.3">
      <c r="A108" s="105" t="s">
        <v>198</v>
      </c>
      <c r="B108" s="104"/>
      <c r="C108" s="104"/>
      <c r="D108" s="108">
        <v>43411</v>
      </c>
      <c r="E108" s="107" t="str">
        <f t="shared" si="3"/>
        <v>noviembre</v>
      </c>
      <c r="F108" s="106">
        <v>600</v>
      </c>
    </row>
    <row r="109" spans="1:6" x14ac:dyDescent="0.3">
      <c r="A109" s="105" t="s">
        <v>198</v>
      </c>
      <c r="B109" s="104"/>
      <c r="C109" s="104"/>
      <c r="D109" s="108">
        <v>43412</v>
      </c>
      <c r="E109" s="107" t="str">
        <f t="shared" si="3"/>
        <v>noviembre</v>
      </c>
      <c r="F109" s="106">
        <v>200</v>
      </c>
    </row>
    <row r="110" spans="1:6" x14ac:dyDescent="0.3">
      <c r="A110" s="105" t="s">
        <v>197</v>
      </c>
      <c r="B110" s="104"/>
      <c r="C110" s="104"/>
      <c r="D110" s="108">
        <v>43412</v>
      </c>
      <c r="E110" s="107" t="str">
        <f t="shared" si="3"/>
        <v>noviembre</v>
      </c>
      <c r="F110" s="106">
        <v>600</v>
      </c>
    </row>
    <row r="111" spans="1:6" x14ac:dyDescent="0.3">
      <c r="A111" s="105" t="s">
        <v>197</v>
      </c>
      <c r="B111" s="104"/>
      <c r="C111" s="104"/>
      <c r="D111" s="108">
        <v>43412</v>
      </c>
      <c r="E111" s="107" t="str">
        <f t="shared" si="3"/>
        <v>noviembre</v>
      </c>
      <c r="F111" s="106">
        <v>500</v>
      </c>
    </row>
    <row r="112" spans="1:6" x14ac:dyDescent="0.3">
      <c r="A112" s="105" t="s">
        <v>24</v>
      </c>
      <c r="B112" s="104"/>
      <c r="C112" s="104"/>
      <c r="D112" s="108">
        <v>43446</v>
      </c>
      <c r="E112" s="107" t="str">
        <f t="shared" si="3"/>
        <v>diciembre</v>
      </c>
      <c r="F112" s="106">
        <v>4500</v>
      </c>
    </row>
    <row r="113" spans="1:6" x14ac:dyDescent="0.3">
      <c r="A113" s="105" t="s">
        <v>84</v>
      </c>
      <c r="B113" s="104"/>
      <c r="C113" s="104"/>
      <c r="D113" s="108">
        <v>43446</v>
      </c>
      <c r="E113" s="107" t="str">
        <f t="shared" si="3"/>
        <v>diciembre</v>
      </c>
      <c r="F113" s="106">
        <v>500</v>
      </c>
    </row>
    <row r="114" spans="1:6" x14ac:dyDescent="0.3">
      <c r="A114" s="105" t="s">
        <v>84</v>
      </c>
      <c r="B114" s="104"/>
      <c r="C114" s="104"/>
      <c r="D114" s="108">
        <v>43437</v>
      </c>
      <c r="E114" s="107" t="str">
        <f t="shared" si="3"/>
        <v>diciembre</v>
      </c>
      <c r="F114" s="106">
        <v>800</v>
      </c>
    </row>
    <row r="115" spans="1:6" x14ac:dyDescent="0.3">
      <c r="A115" s="105" t="s">
        <v>200</v>
      </c>
      <c r="B115" s="104"/>
      <c r="C115" s="104"/>
      <c r="D115" s="108">
        <v>43446</v>
      </c>
      <c r="E115" s="107" t="str">
        <f t="shared" si="3"/>
        <v>diciembre</v>
      </c>
      <c r="F115" s="106">
        <v>240</v>
      </c>
    </row>
    <row r="116" spans="1:6" x14ac:dyDescent="0.3">
      <c r="A116" s="105" t="s">
        <v>200</v>
      </c>
      <c r="B116" s="104"/>
      <c r="C116" s="104"/>
      <c r="D116" s="108">
        <v>43439</v>
      </c>
      <c r="E116" s="107" t="str">
        <f t="shared" si="3"/>
        <v>diciembre</v>
      </c>
      <c r="F116" s="106">
        <v>20</v>
      </c>
    </row>
    <row r="117" spans="1:6" x14ac:dyDescent="0.3">
      <c r="A117" s="105" t="s">
        <v>199</v>
      </c>
      <c r="B117" s="104"/>
      <c r="C117" s="104"/>
      <c r="D117" s="108">
        <v>43446</v>
      </c>
      <c r="E117" s="107" t="str">
        <f t="shared" si="3"/>
        <v>diciembre</v>
      </c>
      <c r="F117" s="106">
        <v>100</v>
      </c>
    </row>
    <row r="118" spans="1:6" x14ac:dyDescent="0.3">
      <c r="A118" s="105" t="s">
        <v>198</v>
      </c>
      <c r="B118" s="104"/>
      <c r="C118" s="104"/>
      <c r="D118" s="108">
        <v>43441</v>
      </c>
      <c r="E118" s="107" t="str">
        <f t="shared" si="3"/>
        <v>diciembre</v>
      </c>
      <c r="F118" s="106">
        <v>600</v>
      </c>
    </row>
    <row r="119" spans="1:6" x14ac:dyDescent="0.3">
      <c r="A119" s="105" t="s">
        <v>198</v>
      </c>
      <c r="B119" s="104"/>
      <c r="C119" s="104"/>
      <c r="D119" s="108">
        <v>43442</v>
      </c>
      <c r="E119" s="107" t="str">
        <f t="shared" si="3"/>
        <v>diciembre</v>
      </c>
      <c r="F119" s="106">
        <v>200</v>
      </c>
    </row>
    <row r="120" spans="1:6" x14ac:dyDescent="0.3">
      <c r="A120" s="105" t="s">
        <v>197</v>
      </c>
      <c r="B120" s="104"/>
      <c r="C120" s="104"/>
      <c r="D120" s="108">
        <v>43442</v>
      </c>
      <c r="E120" s="107" t="str">
        <f t="shared" si="3"/>
        <v>diciembre</v>
      </c>
      <c r="F120" s="106">
        <v>600</v>
      </c>
    </row>
    <row r="121" spans="1:6" x14ac:dyDescent="0.3">
      <c r="A121" s="105" t="s">
        <v>197</v>
      </c>
      <c r="B121" s="104"/>
      <c r="C121" s="104"/>
      <c r="D121" s="108">
        <v>43442</v>
      </c>
      <c r="E121" s="107" t="str">
        <f t="shared" si="3"/>
        <v>diciembre</v>
      </c>
      <c r="F121" s="106">
        <v>500</v>
      </c>
    </row>
    <row r="122" spans="1:6" x14ac:dyDescent="0.3">
      <c r="A122" s="105"/>
      <c r="B122" s="104"/>
      <c r="C122" s="104"/>
      <c r="D122" s="104"/>
      <c r="E122" s="100"/>
      <c r="F122" s="103"/>
    </row>
    <row r="123" spans="1:6" x14ac:dyDescent="0.3">
      <c r="A123" s="105"/>
      <c r="B123" s="104"/>
      <c r="C123" s="104"/>
      <c r="D123" s="104"/>
      <c r="E123" s="100"/>
      <c r="F123" s="103"/>
    </row>
    <row r="124" spans="1:6" x14ac:dyDescent="0.3">
      <c r="A124" s="105"/>
      <c r="B124" s="104"/>
      <c r="C124" s="104"/>
      <c r="D124" s="104"/>
      <c r="E124" s="100"/>
      <c r="F124" s="103"/>
    </row>
    <row r="125" spans="1:6" x14ac:dyDescent="0.3">
      <c r="A125" s="105"/>
      <c r="B125" s="104"/>
      <c r="C125" s="104"/>
      <c r="D125" s="104"/>
      <c r="E125" s="100"/>
      <c r="F125" s="103"/>
    </row>
    <row r="126" spans="1:6" x14ac:dyDescent="0.3">
      <c r="A126" s="105"/>
      <c r="B126" s="104"/>
      <c r="C126" s="104"/>
      <c r="D126" s="104"/>
      <c r="E126" s="100"/>
      <c r="F126" s="103"/>
    </row>
    <row r="127" spans="1:6" x14ac:dyDescent="0.3">
      <c r="A127" s="105"/>
      <c r="B127" s="104"/>
      <c r="C127" s="104"/>
      <c r="D127" s="104"/>
      <c r="E127" s="100"/>
      <c r="F127" s="103"/>
    </row>
    <row r="128" spans="1:6" x14ac:dyDescent="0.3">
      <c r="A128" s="105"/>
      <c r="B128" s="104"/>
      <c r="C128" s="104"/>
      <c r="D128" s="104"/>
      <c r="E128" s="100"/>
      <c r="F128" s="103"/>
    </row>
    <row r="129" spans="1:6" x14ac:dyDescent="0.3">
      <c r="A129" s="105"/>
      <c r="B129" s="104"/>
      <c r="C129" s="104"/>
      <c r="D129" s="104"/>
      <c r="E129" s="100"/>
      <c r="F129" s="103"/>
    </row>
    <row r="130" spans="1:6" x14ac:dyDescent="0.3">
      <c r="A130" s="105"/>
      <c r="B130" s="104"/>
      <c r="C130" s="104"/>
      <c r="D130" s="104"/>
      <c r="E130" s="100"/>
      <c r="F130" s="103"/>
    </row>
    <row r="131" spans="1:6" x14ac:dyDescent="0.3">
      <c r="A131" s="105"/>
      <c r="B131" s="104"/>
      <c r="C131" s="104"/>
      <c r="D131" s="104"/>
      <c r="E131" s="100"/>
      <c r="F131" s="103"/>
    </row>
    <row r="132" spans="1:6" x14ac:dyDescent="0.3">
      <c r="A132" s="105"/>
      <c r="B132" s="104"/>
      <c r="C132" s="104"/>
      <c r="D132" s="104"/>
      <c r="E132" s="100"/>
      <c r="F132" s="103"/>
    </row>
    <row r="133" spans="1:6" x14ac:dyDescent="0.3">
      <c r="A133" s="105"/>
      <c r="B133" s="104"/>
      <c r="C133" s="104"/>
      <c r="D133" s="104"/>
      <c r="E133" s="100"/>
      <c r="F133" s="103"/>
    </row>
    <row r="134" spans="1:6" x14ac:dyDescent="0.3">
      <c r="A134" s="105"/>
      <c r="B134" s="104"/>
      <c r="C134" s="104"/>
      <c r="D134" s="104"/>
      <c r="E134" s="100"/>
      <c r="F134" s="103"/>
    </row>
    <row r="135" spans="1:6" x14ac:dyDescent="0.3">
      <c r="A135" s="105"/>
      <c r="B135" s="104"/>
      <c r="C135" s="104"/>
      <c r="D135" s="104"/>
      <c r="E135" s="100"/>
      <c r="F135" s="103"/>
    </row>
    <row r="136" spans="1:6" x14ac:dyDescent="0.3">
      <c r="A136" s="105"/>
      <c r="B136" s="104"/>
      <c r="C136" s="104"/>
      <c r="D136" s="104"/>
      <c r="E136" s="100"/>
      <c r="F136" s="103"/>
    </row>
    <row r="137" spans="1:6" x14ac:dyDescent="0.3">
      <c r="A137" s="105"/>
      <c r="B137" s="104"/>
      <c r="C137" s="104"/>
      <c r="D137" s="104"/>
      <c r="E137" s="100"/>
      <c r="F137" s="103"/>
    </row>
    <row r="138" spans="1:6" x14ac:dyDescent="0.3">
      <c r="A138" s="105"/>
      <c r="B138" s="104"/>
      <c r="C138" s="104"/>
      <c r="D138" s="104"/>
      <c r="E138" s="100"/>
      <c r="F138" s="103"/>
    </row>
    <row r="139" spans="1:6" x14ac:dyDescent="0.3">
      <c r="A139" s="105"/>
      <c r="B139" s="104"/>
      <c r="C139" s="104"/>
      <c r="D139" s="104"/>
      <c r="E139" s="100"/>
      <c r="F139" s="103"/>
    </row>
    <row r="140" spans="1:6" x14ac:dyDescent="0.3">
      <c r="A140" s="105"/>
      <c r="B140" s="104"/>
      <c r="C140" s="104"/>
      <c r="D140" s="104"/>
      <c r="E140" s="100"/>
      <c r="F140" s="103"/>
    </row>
    <row r="141" spans="1:6" x14ac:dyDescent="0.3">
      <c r="A141" s="105"/>
      <c r="B141" s="104"/>
      <c r="C141" s="104"/>
      <c r="D141" s="104"/>
      <c r="E141" s="100"/>
      <c r="F141" s="103"/>
    </row>
    <row r="142" spans="1:6" x14ac:dyDescent="0.3">
      <c r="A142" s="105"/>
      <c r="B142" s="104"/>
      <c r="C142" s="104"/>
      <c r="D142" s="104"/>
      <c r="E142" s="100"/>
      <c r="F142" s="103"/>
    </row>
    <row r="143" spans="1:6" x14ac:dyDescent="0.3">
      <c r="A143" s="105"/>
      <c r="B143" s="104"/>
      <c r="C143" s="104"/>
      <c r="D143" s="104"/>
      <c r="E143" s="100"/>
      <c r="F143" s="103"/>
    </row>
    <row r="144" spans="1:6" x14ac:dyDescent="0.3">
      <c r="A144" s="105"/>
      <c r="B144" s="104"/>
      <c r="C144" s="104"/>
      <c r="D144" s="104"/>
      <c r="E144" s="100"/>
      <c r="F144" s="103"/>
    </row>
    <row r="145" spans="1:6" x14ac:dyDescent="0.3">
      <c r="A145" s="105"/>
      <c r="B145" s="104"/>
      <c r="C145" s="104"/>
      <c r="D145" s="104"/>
      <c r="E145" s="100"/>
      <c r="F145" s="103"/>
    </row>
    <row r="146" spans="1:6" x14ac:dyDescent="0.3">
      <c r="A146" s="105"/>
      <c r="B146" s="104"/>
      <c r="C146" s="104"/>
      <c r="D146" s="104"/>
      <c r="E146" s="100"/>
      <c r="F146" s="103"/>
    </row>
    <row r="147" spans="1:6" x14ac:dyDescent="0.3">
      <c r="A147" s="105"/>
      <c r="B147" s="104"/>
      <c r="C147" s="104"/>
      <c r="D147" s="104"/>
      <c r="E147" s="100"/>
      <c r="F147" s="103"/>
    </row>
    <row r="148" spans="1:6" x14ac:dyDescent="0.3">
      <c r="A148" s="105"/>
      <c r="B148" s="104"/>
      <c r="C148" s="104"/>
      <c r="D148" s="104"/>
      <c r="E148" s="100"/>
      <c r="F148" s="103"/>
    </row>
    <row r="149" spans="1:6" x14ac:dyDescent="0.3">
      <c r="A149" s="105"/>
      <c r="B149" s="104"/>
      <c r="C149" s="104"/>
      <c r="D149" s="104"/>
      <c r="E149" s="100"/>
      <c r="F149" s="103"/>
    </row>
    <row r="150" spans="1:6" x14ac:dyDescent="0.3">
      <c r="A150" s="105"/>
      <c r="B150" s="104"/>
      <c r="C150" s="104"/>
      <c r="D150" s="104"/>
      <c r="E150" s="100"/>
      <c r="F150" s="103"/>
    </row>
    <row r="151" spans="1:6" x14ac:dyDescent="0.3">
      <c r="A151" s="105"/>
      <c r="B151" s="104"/>
      <c r="C151" s="104"/>
      <c r="D151" s="104"/>
      <c r="E151" s="100"/>
      <c r="F151" s="103"/>
    </row>
    <row r="152" spans="1:6" x14ac:dyDescent="0.3">
      <c r="A152" s="105"/>
      <c r="B152" s="104"/>
      <c r="C152" s="104"/>
      <c r="D152" s="104"/>
      <c r="E152" s="100"/>
      <c r="F152" s="103"/>
    </row>
    <row r="153" spans="1:6" x14ac:dyDescent="0.3">
      <c r="A153" s="105"/>
      <c r="B153" s="104"/>
      <c r="C153" s="104"/>
      <c r="D153" s="104"/>
      <c r="E153" s="100"/>
      <c r="F153" s="103"/>
    </row>
    <row r="154" spans="1:6" x14ac:dyDescent="0.3">
      <c r="A154" s="105"/>
      <c r="B154" s="104"/>
      <c r="C154" s="104"/>
      <c r="D154" s="104"/>
      <c r="E154" s="100"/>
      <c r="F154" s="103"/>
    </row>
    <row r="155" spans="1:6" x14ac:dyDescent="0.3">
      <c r="A155" s="105"/>
      <c r="B155" s="104"/>
      <c r="C155" s="104"/>
      <c r="D155" s="104"/>
      <c r="E155" s="100"/>
      <c r="F155" s="103"/>
    </row>
    <row r="156" spans="1:6" x14ac:dyDescent="0.3">
      <c r="A156" s="105"/>
      <c r="B156" s="104"/>
      <c r="C156" s="104"/>
      <c r="D156" s="104"/>
      <c r="E156" s="100"/>
      <c r="F156" s="103"/>
    </row>
    <row r="157" spans="1:6" x14ac:dyDescent="0.3">
      <c r="A157" s="105"/>
      <c r="B157" s="104"/>
      <c r="C157" s="104"/>
      <c r="D157" s="104"/>
      <c r="E157" s="100"/>
      <c r="F157" s="103"/>
    </row>
    <row r="158" spans="1:6" x14ac:dyDescent="0.3">
      <c r="A158" s="105"/>
      <c r="B158" s="104"/>
      <c r="C158" s="104"/>
      <c r="D158" s="104"/>
      <c r="E158" s="100"/>
      <c r="F158" s="103"/>
    </row>
    <row r="159" spans="1:6" x14ac:dyDescent="0.3">
      <c r="A159" s="105"/>
      <c r="B159" s="104"/>
      <c r="C159" s="104"/>
      <c r="D159" s="104"/>
      <c r="E159" s="100"/>
      <c r="F159" s="103"/>
    </row>
    <row r="160" spans="1:6" x14ac:dyDescent="0.3">
      <c r="A160" s="105"/>
      <c r="B160" s="104"/>
      <c r="C160" s="104"/>
      <c r="D160" s="104"/>
      <c r="E160" s="100"/>
      <c r="F160" s="103"/>
    </row>
    <row r="161" spans="1:6" x14ac:dyDescent="0.3">
      <c r="A161" s="105"/>
      <c r="B161" s="104"/>
      <c r="C161" s="104"/>
      <c r="D161" s="104"/>
      <c r="E161" s="100"/>
      <c r="F161" s="103"/>
    </row>
    <row r="162" spans="1:6" x14ac:dyDescent="0.3">
      <c r="A162" s="105"/>
      <c r="B162" s="104"/>
      <c r="C162" s="104"/>
      <c r="D162" s="104"/>
      <c r="E162" s="100"/>
      <c r="F162" s="103"/>
    </row>
    <row r="163" spans="1:6" x14ac:dyDescent="0.3">
      <c r="A163" s="105"/>
      <c r="B163" s="104"/>
      <c r="C163" s="104"/>
      <c r="D163" s="104"/>
      <c r="E163" s="100"/>
      <c r="F163" s="103"/>
    </row>
    <row r="164" spans="1:6" x14ac:dyDescent="0.3">
      <c r="A164" s="105"/>
      <c r="B164" s="104"/>
      <c r="C164" s="104"/>
      <c r="D164" s="104"/>
      <c r="E164" s="100"/>
      <c r="F164" s="103"/>
    </row>
    <row r="165" spans="1:6" x14ac:dyDescent="0.3">
      <c r="A165" s="105"/>
      <c r="B165" s="104"/>
      <c r="C165" s="104"/>
      <c r="D165" s="104"/>
      <c r="E165" s="100"/>
      <c r="F165" s="103"/>
    </row>
    <row r="166" spans="1:6" x14ac:dyDescent="0.3">
      <c r="A166" s="105"/>
      <c r="B166" s="104"/>
      <c r="C166" s="104"/>
      <c r="D166" s="104"/>
      <c r="E166" s="100"/>
      <c r="F166" s="103"/>
    </row>
    <row r="167" spans="1:6" x14ac:dyDescent="0.3">
      <c r="A167" s="105"/>
      <c r="B167" s="104"/>
      <c r="C167" s="104"/>
      <c r="D167" s="104"/>
      <c r="E167" s="100"/>
      <c r="F167" s="103"/>
    </row>
    <row r="168" spans="1:6" x14ac:dyDescent="0.3">
      <c r="A168" s="105"/>
      <c r="B168" s="104"/>
      <c r="C168" s="104"/>
      <c r="D168" s="104"/>
      <c r="E168" s="100"/>
      <c r="F168" s="103"/>
    </row>
    <row r="169" spans="1:6" x14ac:dyDescent="0.3">
      <c r="A169" s="105"/>
      <c r="B169" s="104"/>
      <c r="C169" s="104"/>
      <c r="D169" s="104"/>
      <c r="E169" s="100"/>
      <c r="F169" s="103"/>
    </row>
    <row r="170" spans="1:6" x14ac:dyDescent="0.3">
      <c r="A170" s="105"/>
      <c r="B170" s="104"/>
      <c r="C170" s="104"/>
      <c r="D170" s="104"/>
      <c r="E170" s="100"/>
      <c r="F170" s="103"/>
    </row>
    <row r="171" spans="1:6" x14ac:dyDescent="0.3">
      <c r="A171" s="105"/>
      <c r="B171" s="104"/>
      <c r="C171" s="104"/>
      <c r="D171" s="104"/>
      <c r="E171" s="100"/>
      <c r="F171" s="103"/>
    </row>
    <row r="172" spans="1:6" x14ac:dyDescent="0.3">
      <c r="A172" s="105"/>
      <c r="B172" s="104"/>
      <c r="C172" s="104"/>
      <c r="D172" s="104"/>
      <c r="E172" s="100"/>
      <c r="F172" s="103"/>
    </row>
    <row r="173" spans="1:6" x14ac:dyDescent="0.3">
      <c r="A173" s="105"/>
      <c r="B173" s="104"/>
      <c r="C173" s="104"/>
      <c r="D173" s="104"/>
      <c r="E173" s="100"/>
      <c r="F173" s="103"/>
    </row>
    <row r="174" spans="1:6" x14ac:dyDescent="0.3">
      <c r="A174" s="105"/>
      <c r="B174" s="104"/>
      <c r="C174" s="104"/>
      <c r="D174" s="104"/>
      <c r="E174" s="100"/>
      <c r="F174" s="103"/>
    </row>
    <row r="175" spans="1:6" x14ac:dyDescent="0.3">
      <c r="A175" s="105"/>
      <c r="B175" s="104"/>
      <c r="C175" s="104"/>
      <c r="D175" s="104"/>
      <c r="E175" s="100"/>
      <c r="F175" s="103"/>
    </row>
    <row r="176" spans="1:6" x14ac:dyDescent="0.3">
      <c r="A176" s="105"/>
      <c r="B176" s="104"/>
      <c r="C176" s="104"/>
      <c r="D176" s="104"/>
      <c r="E176" s="100"/>
      <c r="F176" s="103"/>
    </row>
    <row r="177" spans="1:6" x14ac:dyDescent="0.3">
      <c r="A177" s="105"/>
      <c r="B177" s="104"/>
      <c r="C177" s="104"/>
      <c r="D177" s="104"/>
      <c r="E177" s="100"/>
      <c r="F177" s="103"/>
    </row>
    <row r="178" spans="1:6" x14ac:dyDescent="0.3">
      <c r="A178" s="105"/>
      <c r="B178" s="104"/>
      <c r="C178" s="104"/>
      <c r="D178" s="104"/>
      <c r="E178" s="100"/>
      <c r="F178" s="103"/>
    </row>
    <row r="179" spans="1:6" x14ac:dyDescent="0.3">
      <c r="A179" s="105"/>
      <c r="B179" s="104"/>
      <c r="C179" s="104"/>
      <c r="D179" s="104"/>
      <c r="E179" s="100"/>
      <c r="F179" s="103"/>
    </row>
    <row r="180" spans="1:6" x14ac:dyDescent="0.3">
      <c r="A180" s="105"/>
      <c r="B180" s="104"/>
      <c r="C180" s="104"/>
      <c r="D180" s="104"/>
      <c r="E180" s="100"/>
      <c r="F180" s="103"/>
    </row>
    <row r="181" spans="1:6" x14ac:dyDescent="0.3">
      <c r="A181" s="105"/>
      <c r="B181" s="104"/>
      <c r="C181" s="104"/>
      <c r="D181" s="104"/>
      <c r="E181" s="100"/>
      <c r="F181" s="103"/>
    </row>
    <row r="182" spans="1:6" x14ac:dyDescent="0.3">
      <c r="A182" s="105"/>
      <c r="B182" s="104"/>
      <c r="C182" s="104"/>
      <c r="D182" s="104"/>
      <c r="E182" s="100"/>
      <c r="F182" s="103"/>
    </row>
    <row r="183" spans="1:6" x14ac:dyDescent="0.3">
      <c r="A183" s="105"/>
      <c r="B183" s="104"/>
      <c r="C183" s="104"/>
      <c r="D183" s="104"/>
      <c r="E183" s="100"/>
      <c r="F183" s="103"/>
    </row>
    <row r="184" spans="1:6" x14ac:dyDescent="0.3">
      <c r="A184" s="105"/>
      <c r="B184" s="104"/>
      <c r="C184" s="104"/>
      <c r="D184" s="104"/>
      <c r="E184" s="100"/>
      <c r="F184" s="103"/>
    </row>
    <row r="185" spans="1:6" x14ac:dyDescent="0.3">
      <c r="A185" s="105"/>
      <c r="B185" s="104"/>
      <c r="C185" s="104"/>
      <c r="D185" s="104"/>
      <c r="E185" s="100"/>
      <c r="F185" s="103"/>
    </row>
    <row r="186" spans="1:6" x14ac:dyDescent="0.3">
      <c r="A186" s="105"/>
      <c r="B186" s="104"/>
      <c r="C186" s="104"/>
      <c r="D186" s="104"/>
      <c r="E186" s="100"/>
      <c r="F186" s="103"/>
    </row>
    <row r="187" spans="1:6" x14ac:dyDescent="0.3">
      <c r="A187" s="105"/>
      <c r="B187" s="104"/>
      <c r="C187" s="104"/>
      <c r="D187" s="104"/>
      <c r="E187" s="100"/>
      <c r="F187" s="103"/>
    </row>
    <row r="188" spans="1:6" x14ac:dyDescent="0.3">
      <c r="A188" s="105"/>
      <c r="B188" s="104"/>
      <c r="C188" s="104"/>
      <c r="D188" s="104"/>
      <c r="E188" s="100"/>
      <c r="F188" s="103"/>
    </row>
    <row r="189" spans="1:6" x14ac:dyDescent="0.3">
      <c r="A189" s="105"/>
      <c r="B189" s="104"/>
      <c r="C189" s="104"/>
      <c r="D189" s="104"/>
      <c r="E189" s="100"/>
      <c r="F189" s="103"/>
    </row>
    <row r="190" spans="1:6" x14ac:dyDescent="0.3">
      <c r="A190" s="105"/>
      <c r="B190" s="104"/>
      <c r="C190" s="104"/>
      <c r="D190" s="104"/>
      <c r="E190" s="100"/>
      <c r="F190" s="103"/>
    </row>
    <row r="191" spans="1:6" x14ac:dyDescent="0.3">
      <c r="A191" s="105"/>
      <c r="B191" s="104"/>
      <c r="C191" s="104"/>
      <c r="D191" s="104"/>
      <c r="E191" s="100"/>
      <c r="F191" s="103"/>
    </row>
    <row r="192" spans="1:6" x14ac:dyDescent="0.3">
      <c r="A192" s="105"/>
      <c r="B192" s="104"/>
      <c r="C192" s="104"/>
      <c r="D192" s="104"/>
      <c r="E192" s="100"/>
      <c r="F192" s="103"/>
    </row>
    <row r="193" spans="1:6" x14ac:dyDescent="0.3">
      <c r="A193" s="105"/>
      <c r="B193" s="104"/>
      <c r="C193" s="104"/>
      <c r="D193" s="104"/>
      <c r="E193" s="100"/>
      <c r="F193" s="103"/>
    </row>
    <row r="194" spans="1:6" x14ac:dyDescent="0.3">
      <c r="A194" s="105"/>
      <c r="B194" s="104"/>
      <c r="C194" s="104"/>
      <c r="D194" s="104"/>
      <c r="E194" s="100"/>
      <c r="F194" s="103"/>
    </row>
    <row r="195" spans="1:6" x14ac:dyDescent="0.3">
      <c r="A195" s="105"/>
      <c r="B195" s="104"/>
      <c r="C195" s="104"/>
      <c r="D195" s="104"/>
      <c r="E195" s="100"/>
      <c r="F195" s="103"/>
    </row>
    <row r="196" spans="1:6" x14ac:dyDescent="0.3">
      <c r="A196" s="105"/>
      <c r="B196" s="104"/>
      <c r="C196" s="104"/>
      <c r="D196" s="104"/>
      <c r="E196" s="100"/>
      <c r="F196" s="103"/>
    </row>
    <row r="197" spans="1:6" x14ac:dyDescent="0.3">
      <c r="A197" s="105"/>
      <c r="B197" s="104"/>
      <c r="C197" s="104"/>
      <c r="D197" s="104"/>
      <c r="E197" s="100"/>
      <c r="F197" s="103"/>
    </row>
    <row r="198" spans="1:6" x14ac:dyDescent="0.3">
      <c r="A198" s="105"/>
      <c r="B198" s="104"/>
      <c r="C198" s="104"/>
      <c r="D198" s="104"/>
      <c r="E198" s="100"/>
      <c r="F198" s="103"/>
    </row>
    <row r="199" spans="1:6" x14ac:dyDescent="0.3">
      <c r="A199" s="105"/>
      <c r="B199" s="104"/>
      <c r="C199" s="104"/>
      <c r="D199" s="104"/>
      <c r="E199" s="100"/>
      <c r="F199" s="103"/>
    </row>
    <row r="200" spans="1:6" x14ac:dyDescent="0.3">
      <c r="A200" s="105"/>
      <c r="B200" s="104"/>
      <c r="C200" s="104"/>
      <c r="D200" s="104"/>
      <c r="E200" s="100"/>
      <c r="F200" s="103"/>
    </row>
    <row r="201" spans="1:6" x14ac:dyDescent="0.3">
      <c r="A201" s="105"/>
      <c r="B201" s="104"/>
      <c r="C201" s="104"/>
      <c r="D201" s="104"/>
      <c r="E201" s="100"/>
      <c r="F201" s="103"/>
    </row>
    <row r="202" spans="1:6" x14ac:dyDescent="0.3">
      <c r="A202" s="105"/>
      <c r="B202" s="104"/>
      <c r="C202" s="104"/>
      <c r="D202" s="104"/>
      <c r="E202" s="100"/>
      <c r="F202" s="103"/>
    </row>
    <row r="203" spans="1:6" x14ac:dyDescent="0.3">
      <c r="A203" s="105"/>
      <c r="B203" s="104"/>
      <c r="C203" s="104"/>
      <c r="D203" s="104"/>
      <c r="E203" s="100"/>
      <c r="F203" s="103"/>
    </row>
    <row r="204" spans="1:6" x14ac:dyDescent="0.3">
      <c r="A204" s="105"/>
      <c r="B204" s="104"/>
      <c r="C204" s="104"/>
      <c r="D204" s="104"/>
      <c r="E204" s="100"/>
      <c r="F204" s="103"/>
    </row>
    <row r="205" spans="1:6" x14ac:dyDescent="0.3">
      <c r="A205" s="105"/>
      <c r="B205" s="104"/>
      <c r="C205" s="104"/>
      <c r="D205" s="104"/>
      <c r="E205" s="100"/>
      <c r="F205" s="103"/>
    </row>
    <row r="206" spans="1:6" x14ac:dyDescent="0.3">
      <c r="A206" s="105"/>
      <c r="B206" s="104"/>
      <c r="C206" s="104"/>
      <c r="D206" s="104"/>
      <c r="E206" s="100"/>
      <c r="F206" s="103"/>
    </row>
    <row r="207" spans="1:6" x14ac:dyDescent="0.3">
      <c r="A207" s="105"/>
      <c r="B207" s="104"/>
      <c r="C207" s="104"/>
      <c r="D207" s="104"/>
      <c r="E207" s="100"/>
      <c r="F207" s="103"/>
    </row>
    <row r="208" spans="1:6" x14ac:dyDescent="0.3">
      <c r="A208" s="105"/>
      <c r="B208" s="104"/>
      <c r="C208" s="104"/>
      <c r="D208" s="104"/>
      <c r="E208" s="100"/>
      <c r="F208" s="103"/>
    </row>
    <row r="209" spans="1:6" x14ac:dyDescent="0.3">
      <c r="A209" s="105"/>
      <c r="B209" s="104"/>
      <c r="C209" s="104"/>
      <c r="D209" s="104"/>
      <c r="E209" s="100"/>
      <c r="F209" s="103"/>
    </row>
    <row r="210" spans="1:6" x14ac:dyDescent="0.3">
      <c r="A210" s="105"/>
      <c r="B210" s="104"/>
      <c r="C210" s="104"/>
      <c r="D210" s="104"/>
      <c r="E210" s="100"/>
      <c r="F210" s="103"/>
    </row>
    <row r="211" spans="1:6" x14ac:dyDescent="0.3">
      <c r="A211" s="105"/>
      <c r="B211" s="104"/>
      <c r="C211" s="104"/>
      <c r="D211" s="104"/>
      <c r="E211" s="100"/>
      <c r="F211" s="103"/>
    </row>
    <row r="212" spans="1:6" x14ac:dyDescent="0.3">
      <c r="A212" s="105"/>
      <c r="B212" s="104"/>
      <c r="C212" s="104"/>
      <c r="D212" s="104"/>
      <c r="E212" s="100"/>
      <c r="F212" s="103"/>
    </row>
    <row r="213" spans="1:6" x14ac:dyDescent="0.3">
      <c r="A213" s="105"/>
      <c r="B213" s="104"/>
      <c r="C213" s="104"/>
      <c r="D213" s="104"/>
      <c r="E213" s="100"/>
      <c r="F213" s="103"/>
    </row>
    <row r="214" spans="1:6" x14ac:dyDescent="0.3">
      <c r="A214" s="105"/>
      <c r="B214" s="104"/>
      <c r="C214" s="104"/>
      <c r="D214" s="104"/>
      <c r="E214" s="100"/>
      <c r="F214" s="103"/>
    </row>
    <row r="215" spans="1:6" x14ac:dyDescent="0.3">
      <c r="A215" s="105"/>
      <c r="B215" s="104"/>
      <c r="C215" s="104"/>
      <c r="D215" s="104"/>
      <c r="E215" s="100"/>
      <c r="F215" s="103"/>
    </row>
    <row r="216" spans="1:6" x14ac:dyDescent="0.3">
      <c r="A216" s="105"/>
      <c r="B216" s="104"/>
      <c r="C216" s="104"/>
      <c r="D216" s="104"/>
      <c r="E216" s="100"/>
      <c r="F216" s="103"/>
    </row>
    <row r="217" spans="1:6" x14ac:dyDescent="0.3">
      <c r="A217" s="105"/>
      <c r="B217" s="104"/>
      <c r="C217" s="104"/>
      <c r="D217" s="104"/>
      <c r="E217" s="100"/>
      <c r="F217" s="103"/>
    </row>
    <row r="218" spans="1:6" x14ac:dyDescent="0.3">
      <c r="A218" s="105"/>
      <c r="B218" s="104"/>
      <c r="C218" s="104"/>
      <c r="D218" s="104"/>
      <c r="E218" s="100"/>
      <c r="F218" s="103"/>
    </row>
    <row r="219" spans="1:6" x14ac:dyDescent="0.3">
      <c r="A219" s="105"/>
      <c r="B219" s="104"/>
      <c r="C219" s="104"/>
      <c r="D219" s="104"/>
      <c r="E219" s="100"/>
      <c r="F219" s="103"/>
    </row>
    <row r="220" spans="1:6" x14ac:dyDescent="0.3">
      <c r="A220" s="105"/>
      <c r="B220" s="104"/>
      <c r="C220" s="104"/>
      <c r="D220" s="104"/>
      <c r="E220" s="100"/>
      <c r="F220" s="103"/>
    </row>
    <row r="221" spans="1:6" x14ac:dyDescent="0.3">
      <c r="A221" s="105"/>
      <c r="B221" s="104"/>
      <c r="C221" s="104"/>
      <c r="D221" s="104"/>
      <c r="E221" s="100"/>
      <c r="F221" s="103"/>
    </row>
    <row r="222" spans="1:6" x14ac:dyDescent="0.3">
      <c r="A222" s="105"/>
      <c r="B222" s="104"/>
      <c r="C222" s="104"/>
      <c r="D222" s="104"/>
      <c r="E222" s="100"/>
      <c r="F222" s="103"/>
    </row>
    <row r="223" spans="1:6" x14ac:dyDescent="0.3">
      <c r="A223" s="105"/>
      <c r="B223" s="104"/>
      <c r="C223" s="104"/>
      <c r="D223" s="104"/>
      <c r="E223" s="100"/>
      <c r="F223" s="103"/>
    </row>
    <row r="224" spans="1:6" x14ac:dyDescent="0.3">
      <c r="A224" s="105"/>
      <c r="B224" s="104"/>
      <c r="C224" s="104"/>
      <c r="D224" s="104"/>
      <c r="E224" s="100"/>
      <c r="F224" s="103"/>
    </row>
    <row r="225" spans="1:6" x14ac:dyDescent="0.3">
      <c r="A225" s="105"/>
      <c r="B225" s="104"/>
      <c r="C225" s="104"/>
      <c r="D225" s="104"/>
      <c r="E225" s="100"/>
      <c r="F225" s="103"/>
    </row>
    <row r="226" spans="1:6" x14ac:dyDescent="0.3">
      <c r="A226" s="105"/>
      <c r="B226" s="104"/>
      <c r="C226" s="104"/>
      <c r="D226" s="104"/>
      <c r="E226" s="100"/>
      <c r="F226" s="103"/>
    </row>
    <row r="227" spans="1:6" x14ac:dyDescent="0.3">
      <c r="A227" s="105"/>
      <c r="B227" s="104"/>
      <c r="C227" s="104"/>
      <c r="D227" s="104"/>
      <c r="E227" s="100"/>
      <c r="F227" s="103"/>
    </row>
    <row r="228" spans="1:6" x14ac:dyDescent="0.3">
      <c r="A228" s="105"/>
      <c r="B228" s="104"/>
      <c r="C228" s="104"/>
      <c r="D228" s="104"/>
      <c r="E228" s="100"/>
      <c r="F228" s="103"/>
    </row>
    <row r="229" spans="1:6" x14ac:dyDescent="0.3">
      <c r="A229" s="105"/>
      <c r="B229" s="104"/>
      <c r="C229" s="104"/>
      <c r="D229" s="104"/>
      <c r="E229" s="100"/>
      <c r="F229" s="103"/>
    </row>
    <row r="230" spans="1:6" x14ac:dyDescent="0.3">
      <c r="A230" s="105"/>
      <c r="B230" s="104"/>
      <c r="C230" s="104"/>
      <c r="D230" s="104"/>
      <c r="E230" s="100"/>
      <c r="F230" s="103"/>
    </row>
    <row r="231" spans="1:6" x14ac:dyDescent="0.3">
      <c r="A231" s="105"/>
      <c r="B231" s="104"/>
      <c r="C231" s="104"/>
      <c r="D231" s="104"/>
      <c r="E231" s="100"/>
      <c r="F231" s="103"/>
    </row>
    <row r="232" spans="1:6" x14ac:dyDescent="0.3">
      <c r="A232" s="105"/>
      <c r="B232" s="104"/>
      <c r="C232" s="104"/>
      <c r="D232" s="104"/>
      <c r="E232" s="100"/>
      <c r="F232" s="103"/>
    </row>
    <row r="233" spans="1:6" x14ac:dyDescent="0.3">
      <c r="A233" s="105"/>
      <c r="B233" s="104"/>
      <c r="C233" s="104"/>
      <c r="D233" s="104"/>
      <c r="E233" s="100"/>
      <c r="F233" s="103"/>
    </row>
    <row r="234" spans="1:6" x14ac:dyDescent="0.3">
      <c r="A234" s="105"/>
      <c r="B234" s="104"/>
      <c r="C234" s="104"/>
      <c r="D234" s="104"/>
      <c r="E234" s="100"/>
      <c r="F234" s="103"/>
    </row>
    <row r="235" spans="1:6" x14ac:dyDescent="0.3">
      <c r="A235" s="105"/>
      <c r="B235" s="104"/>
      <c r="C235" s="104"/>
      <c r="D235" s="104"/>
      <c r="E235" s="100"/>
      <c r="F235" s="103"/>
    </row>
    <row r="236" spans="1:6" x14ac:dyDescent="0.3">
      <c r="A236" s="105"/>
      <c r="B236" s="104"/>
      <c r="C236" s="104"/>
      <c r="D236" s="104"/>
      <c r="E236" s="100"/>
      <c r="F236" s="103"/>
    </row>
    <row r="237" spans="1:6" x14ac:dyDescent="0.3">
      <c r="A237" s="105"/>
      <c r="B237" s="104"/>
      <c r="C237" s="104"/>
      <c r="D237" s="104"/>
      <c r="E237" s="100"/>
      <c r="F237" s="103"/>
    </row>
    <row r="238" spans="1:6" x14ac:dyDescent="0.3">
      <c r="A238" s="105"/>
      <c r="B238" s="104"/>
      <c r="C238" s="104"/>
      <c r="D238" s="104"/>
      <c r="E238" s="100"/>
      <c r="F238" s="103"/>
    </row>
    <row r="239" spans="1:6" x14ac:dyDescent="0.3">
      <c r="A239" s="105"/>
      <c r="B239" s="104"/>
      <c r="C239" s="104"/>
      <c r="D239" s="104"/>
      <c r="E239" s="100"/>
      <c r="F239" s="103"/>
    </row>
    <row r="240" spans="1:6" x14ac:dyDescent="0.3">
      <c r="A240" s="105"/>
      <c r="B240" s="104"/>
      <c r="C240" s="104"/>
      <c r="D240" s="104"/>
      <c r="E240" s="100"/>
      <c r="F240" s="103"/>
    </row>
    <row r="241" spans="1:6" x14ac:dyDescent="0.3">
      <c r="A241" s="105"/>
      <c r="B241" s="104"/>
      <c r="C241" s="104"/>
      <c r="D241" s="104"/>
      <c r="E241" s="100"/>
      <c r="F241" s="103"/>
    </row>
    <row r="242" spans="1:6" x14ac:dyDescent="0.3">
      <c r="A242" s="105"/>
      <c r="B242" s="104"/>
      <c r="C242" s="104"/>
      <c r="D242" s="104"/>
      <c r="E242" s="100"/>
      <c r="F242" s="103"/>
    </row>
    <row r="243" spans="1:6" x14ac:dyDescent="0.3">
      <c r="A243" s="105"/>
      <c r="B243" s="104"/>
      <c r="C243" s="104"/>
      <c r="D243" s="104"/>
      <c r="E243" s="100"/>
      <c r="F243" s="103"/>
    </row>
    <row r="244" spans="1:6" x14ac:dyDescent="0.3">
      <c r="A244" s="105"/>
      <c r="B244" s="104"/>
      <c r="C244" s="104"/>
      <c r="D244" s="104"/>
      <c r="E244" s="100"/>
      <c r="F244" s="103"/>
    </row>
    <row r="245" spans="1:6" x14ac:dyDescent="0.3">
      <c r="A245" s="105"/>
      <c r="B245" s="104"/>
      <c r="C245" s="104"/>
      <c r="D245" s="104"/>
      <c r="E245" s="100"/>
      <c r="F245" s="103"/>
    </row>
    <row r="246" spans="1:6" x14ac:dyDescent="0.3">
      <c r="A246" s="105"/>
      <c r="B246" s="104"/>
      <c r="C246" s="104"/>
      <c r="D246" s="104"/>
      <c r="E246" s="100"/>
      <c r="F246" s="103"/>
    </row>
    <row r="247" spans="1:6" x14ac:dyDescent="0.3">
      <c r="A247" s="105"/>
      <c r="B247" s="104"/>
      <c r="C247" s="104"/>
      <c r="D247" s="104"/>
      <c r="E247" s="100"/>
      <c r="F247" s="103"/>
    </row>
    <row r="248" spans="1:6" x14ac:dyDescent="0.3">
      <c r="A248" s="105"/>
      <c r="B248" s="104"/>
      <c r="C248" s="104"/>
      <c r="D248" s="104"/>
      <c r="E248" s="100"/>
      <c r="F248" s="103"/>
    </row>
    <row r="249" spans="1:6" x14ac:dyDescent="0.3">
      <c r="A249" s="105"/>
      <c r="B249" s="104"/>
      <c r="C249" s="104"/>
      <c r="D249" s="104"/>
      <c r="E249" s="100"/>
      <c r="F249" s="103"/>
    </row>
    <row r="250" spans="1:6" x14ac:dyDescent="0.3">
      <c r="A250" s="105"/>
      <c r="B250" s="104"/>
      <c r="C250" s="104"/>
      <c r="D250" s="104"/>
      <c r="E250" s="100"/>
      <c r="F250" s="103"/>
    </row>
    <row r="251" spans="1:6" x14ac:dyDescent="0.3">
      <c r="A251" s="105"/>
      <c r="B251" s="104"/>
      <c r="C251" s="104"/>
      <c r="D251" s="104"/>
      <c r="E251" s="100"/>
      <c r="F251" s="103"/>
    </row>
    <row r="252" spans="1:6" x14ac:dyDescent="0.3">
      <c r="A252" s="105"/>
      <c r="B252" s="104"/>
      <c r="C252" s="104"/>
      <c r="D252" s="104"/>
      <c r="E252" s="100"/>
      <c r="F252" s="103"/>
    </row>
    <row r="253" spans="1:6" x14ac:dyDescent="0.3">
      <c r="A253" s="105"/>
      <c r="B253" s="104"/>
      <c r="C253" s="104"/>
      <c r="D253" s="104"/>
      <c r="E253" s="100"/>
      <c r="F253" s="103"/>
    </row>
    <row r="254" spans="1:6" x14ac:dyDescent="0.3">
      <c r="A254" s="105"/>
      <c r="B254" s="104"/>
      <c r="C254" s="104"/>
      <c r="D254" s="104"/>
      <c r="E254" s="100"/>
      <c r="F254" s="103"/>
    </row>
    <row r="255" spans="1:6" x14ac:dyDescent="0.3">
      <c r="A255" s="105"/>
      <c r="B255" s="104"/>
      <c r="C255" s="104"/>
      <c r="D255" s="104"/>
      <c r="E255" s="100"/>
      <c r="F255" s="103"/>
    </row>
    <row r="256" spans="1:6" x14ac:dyDescent="0.3">
      <c r="A256" s="105"/>
      <c r="B256" s="104"/>
      <c r="C256" s="104"/>
      <c r="D256" s="104"/>
      <c r="E256" s="100"/>
      <c r="F256" s="103"/>
    </row>
    <row r="257" spans="1:6" x14ac:dyDescent="0.3">
      <c r="A257" s="105"/>
      <c r="B257" s="104"/>
      <c r="C257" s="104"/>
      <c r="D257" s="104"/>
      <c r="E257" s="100"/>
      <c r="F257" s="103"/>
    </row>
    <row r="258" spans="1:6" x14ac:dyDescent="0.3">
      <c r="A258" s="105"/>
      <c r="B258" s="104"/>
      <c r="C258" s="104"/>
      <c r="D258" s="104"/>
      <c r="E258" s="100"/>
      <c r="F258" s="103"/>
    </row>
    <row r="259" spans="1:6" x14ac:dyDescent="0.3">
      <c r="A259" s="105"/>
      <c r="B259" s="104"/>
      <c r="C259" s="104"/>
      <c r="D259" s="104"/>
      <c r="E259" s="100"/>
      <c r="F259" s="103"/>
    </row>
    <row r="260" spans="1:6" x14ac:dyDescent="0.3">
      <c r="A260" s="105"/>
      <c r="B260" s="104"/>
      <c r="C260" s="104"/>
      <c r="D260" s="104"/>
      <c r="E260" s="100"/>
      <c r="F260" s="103"/>
    </row>
    <row r="261" spans="1:6" x14ac:dyDescent="0.3">
      <c r="A261" s="105"/>
      <c r="B261" s="104"/>
      <c r="C261" s="104"/>
      <c r="D261" s="104"/>
      <c r="E261" s="100"/>
      <c r="F261" s="103"/>
    </row>
    <row r="262" spans="1:6" x14ac:dyDescent="0.3">
      <c r="A262" s="105"/>
      <c r="B262" s="104"/>
      <c r="C262" s="104"/>
      <c r="D262" s="104"/>
      <c r="E262" s="100"/>
      <c r="F262" s="103"/>
    </row>
    <row r="263" spans="1:6" x14ac:dyDescent="0.3">
      <c r="A263" s="105"/>
      <c r="B263" s="104"/>
      <c r="C263" s="104"/>
      <c r="D263" s="104"/>
      <c r="E263" s="100"/>
      <c r="F263" s="103"/>
    </row>
    <row r="264" spans="1:6" x14ac:dyDescent="0.3">
      <c r="A264" s="105"/>
      <c r="B264" s="104"/>
      <c r="C264" s="104"/>
      <c r="D264" s="104"/>
      <c r="E264" s="100"/>
      <c r="F264" s="103"/>
    </row>
    <row r="265" spans="1:6" x14ac:dyDescent="0.3">
      <c r="A265" s="105"/>
      <c r="B265" s="104"/>
      <c r="C265" s="104"/>
      <c r="D265" s="104"/>
      <c r="E265" s="100"/>
      <c r="F265" s="103"/>
    </row>
    <row r="266" spans="1:6" x14ac:dyDescent="0.3">
      <c r="A266" s="105"/>
      <c r="B266" s="104"/>
      <c r="C266" s="104"/>
      <c r="D266" s="104"/>
      <c r="E266" s="100"/>
      <c r="F266" s="103"/>
    </row>
    <row r="267" spans="1:6" x14ac:dyDescent="0.3">
      <c r="A267" s="105"/>
      <c r="B267" s="104"/>
      <c r="C267" s="104"/>
      <c r="D267" s="104"/>
      <c r="E267" s="100"/>
      <c r="F267" s="103"/>
    </row>
    <row r="268" spans="1:6" x14ac:dyDescent="0.3">
      <c r="A268" s="105"/>
      <c r="B268" s="104"/>
      <c r="C268" s="104"/>
      <c r="D268" s="104"/>
      <c r="E268" s="100"/>
      <c r="F268" s="103"/>
    </row>
    <row r="269" spans="1:6" x14ac:dyDescent="0.3">
      <c r="A269" s="105"/>
      <c r="B269" s="104"/>
      <c r="C269" s="104"/>
      <c r="D269" s="104"/>
      <c r="E269" s="100"/>
      <c r="F269" s="103"/>
    </row>
    <row r="270" spans="1:6" x14ac:dyDescent="0.3">
      <c r="A270" s="105"/>
      <c r="B270" s="104"/>
      <c r="C270" s="104"/>
      <c r="D270" s="104"/>
      <c r="E270" s="100"/>
      <c r="F270" s="103"/>
    </row>
    <row r="271" spans="1:6" x14ac:dyDescent="0.3">
      <c r="A271" s="105"/>
      <c r="B271" s="104"/>
      <c r="C271" s="104"/>
      <c r="D271" s="104"/>
      <c r="E271" s="100"/>
      <c r="F271" s="103"/>
    </row>
    <row r="272" spans="1:6" x14ac:dyDescent="0.3">
      <c r="A272" s="105"/>
      <c r="B272" s="104"/>
      <c r="C272" s="104"/>
      <c r="D272" s="104"/>
      <c r="E272" s="100"/>
      <c r="F272" s="103"/>
    </row>
    <row r="273" spans="1:6" x14ac:dyDescent="0.3">
      <c r="A273" s="105"/>
      <c r="B273" s="104"/>
      <c r="C273" s="104"/>
      <c r="D273" s="104"/>
      <c r="E273" s="100"/>
      <c r="F273" s="103"/>
    </row>
    <row r="274" spans="1:6" x14ac:dyDescent="0.3">
      <c r="A274" s="105"/>
      <c r="B274" s="104"/>
      <c r="C274" s="104"/>
      <c r="D274" s="104"/>
      <c r="E274" s="100"/>
      <c r="F274" s="103"/>
    </row>
    <row r="275" spans="1:6" x14ac:dyDescent="0.3">
      <c r="A275" s="105"/>
      <c r="B275" s="104"/>
      <c r="C275" s="104"/>
      <c r="D275" s="104"/>
      <c r="E275" s="100"/>
      <c r="F275" s="103"/>
    </row>
    <row r="276" spans="1:6" x14ac:dyDescent="0.3">
      <c r="A276" s="105"/>
      <c r="B276" s="104"/>
      <c r="C276" s="104"/>
      <c r="D276" s="104"/>
      <c r="E276" s="100"/>
      <c r="F276" s="103"/>
    </row>
    <row r="277" spans="1:6" x14ac:dyDescent="0.3">
      <c r="A277" s="105"/>
      <c r="B277" s="104"/>
      <c r="C277" s="104"/>
      <c r="D277" s="104"/>
      <c r="E277" s="100"/>
      <c r="F277" s="103"/>
    </row>
    <row r="278" spans="1:6" x14ac:dyDescent="0.3">
      <c r="A278" s="105"/>
      <c r="B278" s="104"/>
      <c r="C278" s="104"/>
      <c r="D278" s="104"/>
      <c r="E278" s="100"/>
      <c r="F278" s="103"/>
    </row>
    <row r="279" spans="1:6" x14ac:dyDescent="0.3">
      <c r="A279" s="105"/>
      <c r="B279" s="104"/>
      <c r="C279" s="104"/>
      <c r="D279" s="104"/>
      <c r="E279" s="100"/>
      <c r="F279" s="103"/>
    </row>
    <row r="280" spans="1:6" x14ac:dyDescent="0.3">
      <c r="A280" s="105"/>
      <c r="B280" s="104"/>
      <c r="C280" s="104"/>
      <c r="D280" s="104"/>
      <c r="E280" s="100"/>
      <c r="F280" s="103"/>
    </row>
    <row r="281" spans="1:6" x14ac:dyDescent="0.3">
      <c r="A281" s="105"/>
      <c r="B281" s="104"/>
      <c r="C281" s="104"/>
      <c r="D281" s="104"/>
      <c r="E281" s="100"/>
      <c r="F281" s="103"/>
    </row>
    <row r="282" spans="1:6" x14ac:dyDescent="0.3">
      <c r="A282" s="105"/>
      <c r="B282" s="104"/>
      <c r="C282" s="104"/>
      <c r="D282" s="104"/>
      <c r="E282" s="100"/>
      <c r="F282" s="103"/>
    </row>
    <row r="283" spans="1:6" x14ac:dyDescent="0.3">
      <c r="A283" s="105"/>
      <c r="B283" s="104"/>
      <c r="C283" s="104"/>
      <c r="D283" s="104"/>
      <c r="E283" s="100"/>
      <c r="F283" s="103"/>
    </row>
    <row r="284" spans="1:6" x14ac:dyDescent="0.3">
      <c r="A284" s="105"/>
      <c r="B284" s="104"/>
      <c r="C284" s="104"/>
      <c r="D284" s="104"/>
      <c r="E284" s="100"/>
      <c r="F284" s="103"/>
    </row>
    <row r="285" spans="1:6" x14ac:dyDescent="0.3">
      <c r="A285" s="105"/>
      <c r="B285" s="104"/>
      <c r="C285" s="104"/>
      <c r="D285" s="104"/>
      <c r="E285" s="100"/>
      <c r="F285" s="103"/>
    </row>
    <row r="286" spans="1:6" x14ac:dyDescent="0.3">
      <c r="A286" s="105"/>
      <c r="B286" s="104"/>
      <c r="C286" s="104"/>
      <c r="D286" s="104"/>
      <c r="E286" s="100"/>
      <c r="F286" s="103"/>
    </row>
    <row r="287" spans="1:6" x14ac:dyDescent="0.3">
      <c r="A287" s="105"/>
      <c r="B287" s="104"/>
      <c r="C287" s="104"/>
      <c r="D287" s="104"/>
      <c r="E287" s="100"/>
      <c r="F287" s="103"/>
    </row>
    <row r="288" spans="1:6" x14ac:dyDescent="0.3">
      <c r="A288" s="105"/>
      <c r="B288" s="104"/>
      <c r="C288" s="104"/>
      <c r="D288" s="104"/>
      <c r="E288" s="100"/>
      <c r="F288" s="103"/>
    </row>
    <row r="289" spans="1:6" x14ac:dyDescent="0.3">
      <c r="A289" s="105"/>
      <c r="B289" s="104"/>
      <c r="C289" s="104"/>
      <c r="D289" s="104"/>
      <c r="E289" s="100"/>
      <c r="F289" s="103"/>
    </row>
    <row r="290" spans="1:6" x14ac:dyDescent="0.3">
      <c r="A290" s="105"/>
      <c r="B290" s="104"/>
      <c r="C290" s="104"/>
      <c r="D290" s="104"/>
      <c r="E290" s="100"/>
      <c r="F290" s="103"/>
    </row>
    <row r="291" spans="1:6" x14ac:dyDescent="0.3">
      <c r="A291" s="105"/>
      <c r="B291" s="104"/>
      <c r="C291" s="104"/>
      <c r="D291" s="104"/>
      <c r="E291" s="100"/>
      <c r="F291" s="103"/>
    </row>
    <row r="292" spans="1:6" x14ac:dyDescent="0.3">
      <c r="A292" s="105"/>
      <c r="B292" s="104"/>
      <c r="C292" s="104"/>
      <c r="D292" s="104"/>
      <c r="E292" s="100"/>
      <c r="F292" s="103"/>
    </row>
    <row r="293" spans="1:6" x14ac:dyDescent="0.3">
      <c r="A293" s="105"/>
      <c r="B293" s="104"/>
      <c r="C293" s="104"/>
      <c r="D293" s="104"/>
      <c r="E293" s="100"/>
      <c r="F293" s="103"/>
    </row>
    <row r="294" spans="1:6" x14ac:dyDescent="0.3">
      <c r="A294" s="105"/>
      <c r="B294" s="104"/>
      <c r="C294" s="104"/>
      <c r="D294" s="104"/>
      <c r="E294" s="100"/>
      <c r="F294" s="103"/>
    </row>
    <row r="295" spans="1:6" x14ac:dyDescent="0.3">
      <c r="A295" s="105"/>
      <c r="B295" s="104"/>
      <c r="C295" s="104"/>
      <c r="D295" s="104"/>
      <c r="E295" s="100"/>
      <c r="F295" s="103"/>
    </row>
    <row r="296" spans="1:6" x14ac:dyDescent="0.3">
      <c r="A296" s="105"/>
      <c r="B296" s="104"/>
      <c r="C296" s="104"/>
      <c r="D296" s="104"/>
      <c r="E296" s="100"/>
      <c r="F296" s="103"/>
    </row>
    <row r="297" spans="1:6" x14ac:dyDescent="0.3">
      <c r="A297" s="105"/>
      <c r="B297" s="104"/>
      <c r="C297" s="104"/>
      <c r="D297" s="104"/>
      <c r="E297" s="100"/>
      <c r="F297" s="103"/>
    </row>
    <row r="298" spans="1:6" x14ac:dyDescent="0.3">
      <c r="A298" s="105"/>
      <c r="B298" s="104"/>
      <c r="C298" s="104"/>
      <c r="D298" s="104"/>
      <c r="E298" s="100"/>
      <c r="F298" s="103"/>
    </row>
    <row r="299" spans="1:6" x14ac:dyDescent="0.3">
      <c r="A299" s="105"/>
      <c r="B299" s="104"/>
      <c r="C299" s="104"/>
      <c r="D299" s="104"/>
      <c r="E299" s="100"/>
      <c r="F299" s="103"/>
    </row>
    <row r="300" spans="1:6" x14ac:dyDescent="0.3">
      <c r="A300" s="105"/>
      <c r="B300" s="104"/>
      <c r="C300" s="104"/>
      <c r="D300" s="104"/>
      <c r="E300" s="100"/>
      <c r="F300" s="103"/>
    </row>
    <row r="301" spans="1:6" x14ac:dyDescent="0.3">
      <c r="A301" s="105"/>
      <c r="B301" s="104"/>
      <c r="C301" s="104"/>
      <c r="D301" s="104"/>
      <c r="E301" s="100"/>
      <c r="F301" s="103"/>
    </row>
    <row r="302" spans="1:6" x14ac:dyDescent="0.3">
      <c r="A302" s="105"/>
      <c r="B302" s="104"/>
      <c r="C302" s="104"/>
      <c r="D302" s="104"/>
      <c r="E302" s="100"/>
      <c r="F302" s="103"/>
    </row>
    <row r="303" spans="1:6" x14ac:dyDescent="0.3">
      <c r="A303" s="105"/>
      <c r="B303" s="104"/>
      <c r="C303" s="104"/>
      <c r="D303" s="104"/>
      <c r="E303" s="100"/>
      <c r="F303" s="103"/>
    </row>
    <row r="304" spans="1:6" x14ac:dyDescent="0.3">
      <c r="A304" s="105"/>
      <c r="B304" s="104"/>
      <c r="C304" s="104"/>
      <c r="D304" s="104"/>
      <c r="E304" s="100"/>
      <c r="F304" s="103"/>
    </row>
    <row r="305" spans="1:6" x14ac:dyDescent="0.3">
      <c r="A305" s="105"/>
      <c r="B305" s="104"/>
      <c r="C305" s="104"/>
      <c r="D305" s="104"/>
      <c r="E305" s="100"/>
      <c r="F305" s="103"/>
    </row>
    <row r="306" spans="1:6" x14ac:dyDescent="0.3">
      <c r="A306" s="105"/>
      <c r="B306" s="104"/>
      <c r="C306" s="104"/>
      <c r="D306" s="104"/>
      <c r="E306" s="100"/>
      <c r="F306" s="103"/>
    </row>
    <row r="307" spans="1:6" x14ac:dyDescent="0.3">
      <c r="A307" s="105"/>
      <c r="B307" s="104"/>
      <c r="C307" s="104"/>
      <c r="D307" s="104"/>
      <c r="E307" s="100"/>
      <c r="F307" s="103"/>
    </row>
    <row r="308" spans="1:6" x14ac:dyDescent="0.3">
      <c r="A308" s="105"/>
      <c r="B308" s="104"/>
      <c r="C308" s="104"/>
      <c r="D308" s="104"/>
      <c r="E308" s="100"/>
      <c r="F308" s="103"/>
    </row>
    <row r="309" spans="1:6" x14ac:dyDescent="0.3">
      <c r="A309" s="105"/>
      <c r="B309" s="104"/>
      <c r="C309" s="104"/>
      <c r="D309" s="104"/>
      <c r="E309" s="100"/>
      <c r="F309" s="103"/>
    </row>
    <row r="310" spans="1:6" x14ac:dyDescent="0.3">
      <c r="A310" s="105"/>
      <c r="B310" s="104"/>
      <c r="C310" s="104"/>
      <c r="D310" s="104"/>
      <c r="E310" s="100"/>
      <c r="F310" s="103"/>
    </row>
    <row r="311" spans="1:6" x14ac:dyDescent="0.3">
      <c r="A311" s="105"/>
      <c r="B311" s="104"/>
      <c r="C311" s="104"/>
      <c r="D311" s="104"/>
      <c r="E311" s="100"/>
      <c r="F311" s="103"/>
    </row>
    <row r="312" spans="1:6" x14ac:dyDescent="0.3">
      <c r="A312" s="105"/>
      <c r="B312" s="104"/>
      <c r="C312" s="104"/>
      <c r="D312" s="104"/>
      <c r="E312" s="100"/>
      <c r="F312" s="103"/>
    </row>
    <row r="313" spans="1:6" x14ac:dyDescent="0.3">
      <c r="A313" s="105"/>
      <c r="B313" s="104"/>
      <c r="C313" s="104"/>
      <c r="D313" s="104"/>
      <c r="E313" s="100"/>
      <c r="F313" s="103"/>
    </row>
    <row r="314" spans="1:6" x14ac:dyDescent="0.3">
      <c r="A314" s="105"/>
      <c r="B314" s="104"/>
      <c r="C314" s="104"/>
      <c r="D314" s="104"/>
      <c r="E314" s="100"/>
      <c r="F314" s="103"/>
    </row>
    <row r="315" spans="1:6" x14ac:dyDescent="0.3">
      <c r="A315" s="105"/>
      <c r="B315" s="104"/>
      <c r="C315" s="104"/>
      <c r="D315" s="104"/>
      <c r="E315" s="100"/>
      <c r="F315" s="103"/>
    </row>
    <row r="316" spans="1:6" x14ac:dyDescent="0.3">
      <c r="A316" s="105"/>
      <c r="B316" s="104"/>
      <c r="C316" s="104"/>
      <c r="D316" s="104"/>
      <c r="E316" s="100"/>
      <c r="F316" s="103"/>
    </row>
    <row r="317" spans="1:6" x14ac:dyDescent="0.3">
      <c r="A317" s="105"/>
      <c r="B317" s="104"/>
      <c r="C317" s="104"/>
      <c r="D317" s="104"/>
      <c r="E317" s="100"/>
      <c r="F317" s="103"/>
    </row>
    <row r="318" spans="1:6" x14ac:dyDescent="0.3">
      <c r="A318" s="105"/>
      <c r="B318" s="104"/>
      <c r="C318" s="104"/>
      <c r="D318" s="104"/>
      <c r="E318" s="100"/>
      <c r="F318" s="103"/>
    </row>
    <row r="319" spans="1:6" x14ac:dyDescent="0.3">
      <c r="A319" s="105"/>
      <c r="B319" s="104"/>
      <c r="C319" s="104"/>
      <c r="D319" s="104"/>
      <c r="E319" s="100"/>
      <c r="F319" s="103"/>
    </row>
    <row r="320" spans="1:6" x14ac:dyDescent="0.3">
      <c r="A320" s="105"/>
      <c r="B320" s="104"/>
      <c r="C320" s="104"/>
      <c r="D320" s="104"/>
      <c r="E320" s="100"/>
      <c r="F320" s="103"/>
    </row>
    <row r="321" spans="1:6" x14ac:dyDescent="0.3">
      <c r="A321" s="105"/>
      <c r="B321" s="104"/>
      <c r="C321" s="104"/>
      <c r="D321" s="104"/>
      <c r="E321" s="100"/>
      <c r="F321" s="103"/>
    </row>
    <row r="322" spans="1:6" x14ac:dyDescent="0.3">
      <c r="A322" s="105"/>
      <c r="B322" s="104"/>
      <c r="C322" s="104"/>
      <c r="D322" s="104"/>
      <c r="E322" s="100"/>
      <c r="F322" s="103"/>
    </row>
    <row r="323" spans="1:6" x14ac:dyDescent="0.3">
      <c r="A323" s="105"/>
      <c r="B323" s="104"/>
      <c r="C323" s="104"/>
      <c r="D323" s="104"/>
      <c r="E323" s="100"/>
      <c r="F323" s="103"/>
    </row>
    <row r="324" spans="1:6" x14ac:dyDescent="0.3">
      <c r="A324" s="105"/>
      <c r="B324" s="104"/>
      <c r="C324" s="104"/>
      <c r="D324" s="104"/>
      <c r="E324" s="100"/>
      <c r="F324" s="103"/>
    </row>
    <row r="325" spans="1:6" x14ac:dyDescent="0.3">
      <c r="A325" s="105"/>
      <c r="B325" s="104"/>
      <c r="C325" s="104"/>
      <c r="D325" s="104"/>
      <c r="E325" s="100"/>
      <c r="F325" s="103"/>
    </row>
    <row r="326" spans="1:6" x14ac:dyDescent="0.3">
      <c r="A326" s="105"/>
      <c r="B326" s="104"/>
      <c r="C326" s="104"/>
      <c r="D326" s="104"/>
      <c r="E326" s="100"/>
      <c r="F326" s="103"/>
    </row>
    <row r="327" spans="1:6" x14ac:dyDescent="0.3">
      <c r="A327" s="105"/>
      <c r="B327" s="104"/>
      <c r="C327" s="104"/>
      <c r="D327" s="104"/>
      <c r="E327" s="100"/>
      <c r="F327" s="103"/>
    </row>
    <row r="328" spans="1:6" x14ac:dyDescent="0.3">
      <c r="A328" s="105"/>
      <c r="B328" s="104"/>
      <c r="C328" s="104"/>
      <c r="D328" s="104"/>
      <c r="E328" s="100"/>
      <c r="F328" s="103"/>
    </row>
    <row r="329" spans="1:6" x14ac:dyDescent="0.3">
      <c r="A329" s="105"/>
      <c r="B329" s="104"/>
      <c r="C329" s="104"/>
      <c r="D329" s="104"/>
      <c r="E329" s="100"/>
      <c r="F329" s="103"/>
    </row>
    <row r="330" spans="1:6" x14ac:dyDescent="0.3">
      <c r="A330" s="105"/>
      <c r="B330" s="104"/>
      <c r="C330" s="104"/>
      <c r="D330" s="104"/>
      <c r="E330" s="100"/>
      <c r="F330" s="103"/>
    </row>
    <row r="331" spans="1:6" x14ac:dyDescent="0.3">
      <c r="A331" s="105"/>
      <c r="B331" s="104"/>
      <c r="C331" s="104"/>
      <c r="D331" s="104"/>
      <c r="E331" s="100"/>
      <c r="F331" s="103"/>
    </row>
    <row r="332" spans="1:6" x14ac:dyDescent="0.3">
      <c r="A332" s="105"/>
      <c r="B332" s="104"/>
      <c r="C332" s="104"/>
      <c r="D332" s="104"/>
      <c r="E332" s="100"/>
      <c r="F332" s="103"/>
    </row>
    <row r="333" spans="1:6" x14ac:dyDescent="0.3">
      <c r="A333" s="105"/>
      <c r="B333" s="104"/>
      <c r="C333" s="104"/>
      <c r="D333" s="104"/>
      <c r="E333" s="100"/>
      <c r="F333" s="103"/>
    </row>
    <row r="334" spans="1:6" x14ac:dyDescent="0.3">
      <c r="A334" s="105"/>
      <c r="B334" s="104"/>
      <c r="C334" s="104"/>
      <c r="D334" s="104"/>
      <c r="E334" s="100"/>
      <c r="F334" s="103"/>
    </row>
    <row r="335" spans="1:6" x14ac:dyDescent="0.3">
      <c r="A335" s="105"/>
      <c r="B335" s="104"/>
      <c r="C335" s="104"/>
      <c r="D335" s="104"/>
      <c r="E335" s="100"/>
      <c r="F335" s="103"/>
    </row>
    <row r="336" spans="1:6" x14ac:dyDescent="0.3">
      <c r="A336" s="105"/>
      <c r="B336" s="104"/>
      <c r="C336" s="104"/>
      <c r="D336" s="104"/>
      <c r="E336" s="100"/>
      <c r="F336" s="103"/>
    </row>
    <row r="337" spans="1:6" x14ac:dyDescent="0.3">
      <c r="A337" s="105"/>
      <c r="B337" s="104"/>
      <c r="C337" s="104"/>
      <c r="D337" s="104"/>
      <c r="E337" s="100"/>
      <c r="F337" s="103"/>
    </row>
    <row r="338" spans="1:6" x14ac:dyDescent="0.3">
      <c r="A338" s="105"/>
      <c r="B338" s="104"/>
      <c r="C338" s="104"/>
      <c r="D338" s="104"/>
      <c r="E338" s="100"/>
      <c r="F338" s="103"/>
    </row>
    <row r="339" spans="1:6" x14ac:dyDescent="0.3">
      <c r="A339" s="105"/>
      <c r="B339" s="104"/>
      <c r="C339" s="104"/>
      <c r="D339" s="104"/>
      <c r="E339" s="100"/>
      <c r="F339" s="103"/>
    </row>
    <row r="340" spans="1:6" x14ac:dyDescent="0.3">
      <c r="A340" s="105"/>
      <c r="B340" s="104"/>
      <c r="C340" s="104"/>
      <c r="D340" s="104"/>
      <c r="E340" s="100"/>
      <c r="F340" s="103"/>
    </row>
    <row r="341" spans="1:6" x14ac:dyDescent="0.3">
      <c r="A341" s="105"/>
      <c r="B341" s="104"/>
      <c r="C341" s="104"/>
      <c r="D341" s="104"/>
      <c r="E341" s="100"/>
      <c r="F341" s="103"/>
    </row>
    <row r="342" spans="1:6" x14ac:dyDescent="0.3">
      <c r="A342" s="105"/>
      <c r="B342" s="104"/>
      <c r="C342" s="104"/>
      <c r="D342" s="104"/>
      <c r="E342" s="100"/>
      <c r="F342" s="103"/>
    </row>
    <row r="343" spans="1:6" x14ac:dyDescent="0.3">
      <c r="A343" s="105"/>
      <c r="B343" s="104"/>
      <c r="C343" s="104"/>
      <c r="D343" s="104"/>
      <c r="E343" s="100"/>
      <c r="F343" s="103"/>
    </row>
    <row r="344" spans="1:6" x14ac:dyDescent="0.3">
      <c r="A344" s="105"/>
      <c r="B344" s="104"/>
      <c r="C344" s="104"/>
      <c r="D344" s="104"/>
      <c r="E344" s="100"/>
      <c r="F344" s="103"/>
    </row>
    <row r="345" spans="1:6" x14ac:dyDescent="0.3">
      <c r="A345" s="105"/>
      <c r="B345" s="104"/>
      <c r="C345" s="104"/>
      <c r="D345" s="104"/>
      <c r="E345" s="100"/>
      <c r="F345" s="103"/>
    </row>
    <row r="346" spans="1:6" x14ac:dyDescent="0.3">
      <c r="A346" s="105"/>
      <c r="B346" s="104"/>
      <c r="C346" s="104"/>
      <c r="D346" s="104"/>
      <c r="E346" s="100"/>
      <c r="F346" s="103"/>
    </row>
    <row r="347" spans="1:6" x14ac:dyDescent="0.3">
      <c r="A347" s="105"/>
      <c r="B347" s="104"/>
      <c r="C347" s="104"/>
      <c r="D347" s="104"/>
      <c r="E347" s="100"/>
      <c r="F347" s="103"/>
    </row>
    <row r="348" spans="1:6" x14ac:dyDescent="0.3">
      <c r="A348" s="105"/>
      <c r="B348" s="104"/>
      <c r="C348" s="104"/>
      <c r="D348" s="104"/>
      <c r="E348" s="100"/>
      <c r="F348" s="103"/>
    </row>
    <row r="349" spans="1:6" x14ac:dyDescent="0.3">
      <c r="A349" s="105"/>
      <c r="B349" s="104"/>
      <c r="C349" s="104"/>
      <c r="D349" s="104"/>
      <c r="E349" s="100"/>
      <c r="F349" s="103"/>
    </row>
    <row r="350" spans="1:6" x14ac:dyDescent="0.3">
      <c r="A350" s="105"/>
      <c r="B350" s="104"/>
      <c r="C350" s="104"/>
      <c r="D350" s="104"/>
      <c r="E350" s="100"/>
      <c r="F350" s="103"/>
    </row>
    <row r="351" spans="1:6" x14ac:dyDescent="0.3">
      <c r="A351" s="105"/>
      <c r="B351" s="104"/>
      <c r="C351" s="104"/>
      <c r="D351" s="104"/>
      <c r="E351" s="100"/>
      <c r="F351" s="103"/>
    </row>
    <row r="352" spans="1:6" x14ac:dyDescent="0.3">
      <c r="A352" s="105"/>
      <c r="B352" s="104"/>
      <c r="C352" s="104"/>
      <c r="D352" s="104"/>
      <c r="E352" s="100"/>
      <c r="F352" s="103"/>
    </row>
    <row r="353" spans="1:6" x14ac:dyDescent="0.3">
      <c r="A353" s="105"/>
      <c r="B353" s="104"/>
      <c r="C353" s="104"/>
      <c r="D353" s="104"/>
      <c r="E353" s="100"/>
      <c r="F353" s="103"/>
    </row>
    <row r="354" spans="1:6" x14ac:dyDescent="0.3">
      <c r="A354" s="105"/>
      <c r="B354" s="104"/>
      <c r="C354" s="104"/>
      <c r="D354" s="104"/>
      <c r="E354" s="100"/>
      <c r="F354" s="103"/>
    </row>
    <row r="355" spans="1:6" x14ac:dyDescent="0.3">
      <c r="A355" s="105"/>
      <c r="B355" s="104"/>
      <c r="C355" s="104"/>
      <c r="D355" s="104"/>
      <c r="E355" s="100"/>
      <c r="F355" s="103"/>
    </row>
    <row r="356" spans="1:6" x14ac:dyDescent="0.3">
      <c r="A356" s="105"/>
      <c r="B356" s="104"/>
      <c r="C356" s="104"/>
      <c r="D356" s="104"/>
      <c r="E356" s="100"/>
      <c r="F356" s="103"/>
    </row>
    <row r="357" spans="1:6" x14ac:dyDescent="0.3">
      <c r="A357" s="105"/>
      <c r="B357" s="104"/>
      <c r="C357" s="104"/>
      <c r="D357" s="104"/>
      <c r="E357" s="100"/>
      <c r="F357" s="103"/>
    </row>
    <row r="358" spans="1:6" x14ac:dyDescent="0.3">
      <c r="A358" s="105"/>
      <c r="B358" s="104"/>
      <c r="C358" s="104"/>
      <c r="D358" s="104"/>
      <c r="E358" s="100"/>
      <c r="F358" s="103"/>
    </row>
    <row r="359" spans="1:6" x14ac:dyDescent="0.3">
      <c r="A359" s="105"/>
      <c r="B359" s="104"/>
      <c r="C359" s="104"/>
      <c r="D359" s="104"/>
      <c r="E359" s="100"/>
      <c r="F359" s="103"/>
    </row>
    <row r="360" spans="1:6" x14ac:dyDescent="0.3">
      <c r="A360" s="105"/>
      <c r="B360" s="104"/>
      <c r="C360" s="104"/>
      <c r="D360" s="104"/>
      <c r="E360" s="100"/>
      <c r="F360" s="103"/>
    </row>
    <row r="361" spans="1:6" x14ac:dyDescent="0.3">
      <c r="A361" s="105"/>
      <c r="B361" s="104"/>
      <c r="C361" s="104"/>
      <c r="D361" s="104"/>
      <c r="E361" s="100"/>
      <c r="F361" s="103"/>
    </row>
    <row r="362" spans="1:6" x14ac:dyDescent="0.3">
      <c r="A362" s="105"/>
      <c r="B362" s="104"/>
      <c r="C362" s="104"/>
      <c r="D362" s="104"/>
      <c r="E362" s="100"/>
      <c r="F362" s="103"/>
    </row>
    <row r="363" spans="1:6" x14ac:dyDescent="0.3">
      <c r="A363" s="105"/>
      <c r="B363" s="104"/>
      <c r="C363" s="104"/>
      <c r="D363" s="104"/>
      <c r="E363" s="100"/>
      <c r="F363" s="103"/>
    </row>
    <row r="364" spans="1:6" x14ac:dyDescent="0.3">
      <c r="A364" s="105"/>
      <c r="B364" s="104"/>
      <c r="C364" s="104"/>
      <c r="D364" s="104"/>
      <c r="E364" s="100"/>
      <c r="F364" s="103"/>
    </row>
    <row r="365" spans="1:6" x14ac:dyDescent="0.3">
      <c r="A365" s="105"/>
      <c r="B365" s="104"/>
      <c r="C365" s="104"/>
      <c r="D365" s="104"/>
      <c r="E365" s="100"/>
      <c r="F365" s="103"/>
    </row>
    <row r="366" spans="1:6" x14ac:dyDescent="0.3">
      <c r="A366" s="105"/>
      <c r="B366" s="104"/>
      <c r="C366" s="104"/>
      <c r="D366" s="104"/>
      <c r="E366" s="100"/>
      <c r="F366" s="103"/>
    </row>
    <row r="367" spans="1:6" x14ac:dyDescent="0.3">
      <c r="A367" s="105"/>
      <c r="B367" s="104"/>
      <c r="C367" s="104"/>
      <c r="D367" s="104"/>
      <c r="E367" s="100"/>
      <c r="F367" s="103"/>
    </row>
    <row r="368" spans="1:6" x14ac:dyDescent="0.3">
      <c r="A368" s="105"/>
      <c r="B368" s="104"/>
      <c r="C368" s="104"/>
      <c r="D368" s="104"/>
      <c r="E368" s="100"/>
      <c r="F368" s="103"/>
    </row>
    <row r="369" spans="1:6" x14ac:dyDescent="0.3">
      <c r="A369" s="105"/>
      <c r="B369" s="104"/>
      <c r="C369" s="104"/>
      <c r="D369" s="104"/>
      <c r="E369" s="100"/>
      <c r="F369" s="103"/>
    </row>
    <row r="370" spans="1:6" x14ac:dyDescent="0.3">
      <c r="A370" s="105"/>
      <c r="B370" s="104"/>
      <c r="C370" s="104"/>
      <c r="D370" s="104"/>
      <c r="E370" s="100"/>
      <c r="F370" s="103"/>
    </row>
    <row r="371" spans="1:6" x14ac:dyDescent="0.3">
      <c r="A371" s="105"/>
      <c r="B371" s="104"/>
      <c r="C371" s="104"/>
      <c r="D371" s="104"/>
      <c r="E371" s="100"/>
      <c r="F371" s="103"/>
    </row>
    <row r="372" spans="1:6" x14ac:dyDescent="0.3">
      <c r="A372" s="105"/>
      <c r="B372" s="104"/>
      <c r="C372" s="104"/>
      <c r="D372" s="104"/>
      <c r="E372" s="100"/>
      <c r="F372" s="103"/>
    </row>
    <row r="373" spans="1:6" x14ac:dyDescent="0.3">
      <c r="A373" s="105"/>
      <c r="B373" s="104"/>
      <c r="C373" s="104"/>
      <c r="D373" s="104"/>
      <c r="E373" s="100"/>
      <c r="F373" s="103"/>
    </row>
    <row r="374" spans="1:6" x14ac:dyDescent="0.3">
      <c r="A374" s="105"/>
      <c r="B374" s="104"/>
      <c r="C374" s="104"/>
      <c r="D374" s="104"/>
      <c r="E374" s="100"/>
      <c r="F374" s="103"/>
    </row>
    <row r="375" spans="1:6" x14ac:dyDescent="0.3">
      <c r="A375" s="105"/>
      <c r="B375" s="104"/>
      <c r="C375" s="104"/>
      <c r="D375" s="104"/>
      <c r="E375" s="100"/>
      <c r="F375" s="103"/>
    </row>
    <row r="376" spans="1:6" x14ac:dyDescent="0.3">
      <c r="A376" s="105"/>
      <c r="B376" s="104"/>
      <c r="C376" s="104"/>
      <c r="D376" s="104"/>
      <c r="E376" s="100"/>
      <c r="F376" s="103"/>
    </row>
    <row r="377" spans="1:6" x14ac:dyDescent="0.3">
      <c r="A377" s="105"/>
      <c r="B377" s="104"/>
      <c r="C377" s="104"/>
      <c r="D377" s="104"/>
      <c r="E377" s="100"/>
      <c r="F377" s="103"/>
    </row>
    <row r="378" spans="1:6" x14ac:dyDescent="0.3">
      <c r="A378" s="105"/>
      <c r="B378" s="104"/>
      <c r="C378" s="104"/>
      <c r="D378" s="104"/>
      <c r="E378" s="100"/>
      <c r="F378" s="103"/>
    </row>
    <row r="379" spans="1:6" x14ac:dyDescent="0.3">
      <c r="A379" s="105"/>
      <c r="B379" s="104"/>
      <c r="C379" s="104"/>
      <c r="D379" s="104"/>
      <c r="E379" s="100"/>
      <c r="F379" s="103"/>
    </row>
    <row r="380" spans="1:6" x14ac:dyDescent="0.3">
      <c r="A380" s="105"/>
      <c r="B380" s="104"/>
      <c r="C380" s="104"/>
      <c r="D380" s="104"/>
      <c r="E380" s="100"/>
      <c r="F380" s="103"/>
    </row>
    <row r="381" spans="1:6" x14ac:dyDescent="0.3">
      <c r="A381" s="105"/>
      <c r="B381" s="104"/>
      <c r="C381" s="104"/>
      <c r="D381" s="104"/>
      <c r="E381" s="100"/>
      <c r="F381" s="103"/>
    </row>
    <row r="382" spans="1:6" x14ac:dyDescent="0.3">
      <c r="A382" s="105"/>
      <c r="B382" s="104"/>
      <c r="C382" s="104"/>
      <c r="D382" s="104"/>
      <c r="E382" s="100"/>
      <c r="F382" s="103"/>
    </row>
    <row r="383" spans="1:6" x14ac:dyDescent="0.3">
      <c r="A383" s="105"/>
      <c r="B383" s="104"/>
      <c r="C383" s="104"/>
      <c r="D383" s="104"/>
      <c r="E383" s="100"/>
      <c r="F383" s="103"/>
    </row>
    <row r="384" spans="1:6" x14ac:dyDescent="0.3">
      <c r="A384" s="105"/>
      <c r="B384" s="104"/>
      <c r="C384" s="104"/>
      <c r="D384" s="104"/>
      <c r="E384" s="100"/>
      <c r="F384" s="103"/>
    </row>
    <row r="385" spans="1:6" x14ac:dyDescent="0.3">
      <c r="A385" s="105"/>
      <c r="B385" s="104"/>
      <c r="C385" s="104"/>
      <c r="D385" s="104"/>
      <c r="E385" s="100"/>
      <c r="F385" s="103"/>
    </row>
    <row r="386" spans="1:6" x14ac:dyDescent="0.3">
      <c r="A386" s="105"/>
      <c r="B386" s="104"/>
      <c r="C386" s="104"/>
      <c r="D386" s="104"/>
      <c r="E386" s="100"/>
      <c r="F386" s="103"/>
    </row>
    <row r="387" spans="1:6" x14ac:dyDescent="0.3">
      <c r="A387" s="105"/>
      <c r="B387" s="104"/>
      <c r="C387" s="104"/>
      <c r="D387" s="104"/>
      <c r="E387" s="100"/>
      <c r="F387" s="103"/>
    </row>
    <row r="388" spans="1:6" x14ac:dyDescent="0.3">
      <c r="A388" s="105"/>
      <c r="B388" s="104"/>
      <c r="C388" s="104"/>
      <c r="D388" s="104"/>
      <c r="E388" s="100"/>
      <c r="F388" s="103"/>
    </row>
    <row r="389" spans="1:6" x14ac:dyDescent="0.3">
      <c r="A389" s="105"/>
      <c r="B389" s="104"/>
      <c r="C389" s="104"/>
      <c r="D389" s="104"/>
      <c r="E389" s="100"/>
      <c r="F389" s="103"/>
    </row>
    <row r="390" spans="1:6" x14ac:dyDescent="0.3">
      <c r="A390" s="105"/>
      <c r="B390" s="104"/>
      <c r="C390" s="104"/>
      <c r="D390" s="104"/>
      <c r="E390" s="100"/>
      <c r="F390" s="103"/>
    </row>
    <row r="391" spans="1:6" x14ac:dyDescent="0.3">
      <c r="A391" s="105"/>
      <c r="B391" s="104"/>
      <c r="C391" s="104"/>
      <c r="D391" s="104"/>
      <c r="E391" s="100"/>
      <c r="F391" s="103"/>
    </row>
    <row r="392" spans="1:6" x14ac:dyDescent="0.3">
      <c r="A392" s="105"/>
      <c r="B392" s="104"/>
      <c r="C392" s="104"/>
      <c r="D392" s="104"/>
      <c r="E392" s="100"/>
      <c r="F392" s="103"/>
    </row>
    <row r="393" spans="1:6" x14ac:dyDescent="0.3">
      <c r="A393" s="105"/>
      <c r="B393" s="104"/>
      <c r="C393" s="104"/>
      <c r="D393" s="104"/>
      <c r="E393" s="100"/>
      <c r="F393" s="103"/>
    </row>
    <row r="394" spans="1:6" x14ac:dyDescent="0.3">
      <c r="A394" s="105"/>
      <c r="B394" s="104"/>
      <c r="C394" s="104"/>
      <c r="D394" s="104"/>
      <c r="E394" s="100"/>
      <c r="F394" s="103"/>
    </row>
    <row r="395" spans="1:6" x14ac:dyDescent="0.3">
      <c r="A395" s="105"/>
      <c r="B395" s="104"/>
      <c r="C395" s="104"/>
      <c r="D395" s="104"/>
      <c r="E395" s="100"/>
      <c r="F395" s="103"/>
    </row>
    <row r="396" spans="1:6" x14ac:dyDescent="0.3">
      <c r="A396" s="105"/>
      <c r="B396" s="104"/>
      <c r="C396" s="104"/>
      <c r="D396" s="104"/>
      <c r="E396" s="100"/>
      <c r="F396" s="103"/>
    </row>
    <row r="397" spans="1:6" x14ac:dyDescent="0.3">
      <c r="A397" s="105"/>
      <c r="B397" s="104"/>
      <c r="C397" s="104"/>
      <c r="D397" s="104"/>
      <c r="E397" s="100"/>
      <c r="F397" s="103"/>
    </row>
    <row r="398" spans="1:6" x14ac:dyDescent="0.3">
      <c r="A398" s="105"/>
      <c r="B398" s="104"/>
      <c r="C398" s="104"/>
      <c r="D398" s="104"/>
      <c r="E398" s="100"/>
      <c r="F398" s="103"/>
    </row>
    <row r="399" spans="1:6" x14ac:dyDescent="0.3">
      <c r="A399" s="105"/>
      <c r="B399" s="104"/>
      <c r="C399" s="104"/>
      <c r="D399" s="104"/>
      <c r="E399" s="100"/>
      <c r="F399" s="103"/>
    </row>
    <row r="400" spans="1:6" x14ac:dyDescent="0.3">
      <c r="A400" s="102"/>
      <c r="B400" s="101"/>
      <c r="C400" s="101"/>
      <c r="D400" s="101"/>
      <c r="E400" s="100"/>
      <c r="F400" s="99"/>
    </row>
  </sheetData>
  <dataValidations count="1">
    <dataValidation type="list" allowBlank="1" showInputMessage="1" showErrorMessage="1" sqref="A2:A400" xr:uid="{D1DDAAC8-D8BA-40C5-B5C0-0F32F2C44237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Análisis Datos</vt:lpstr>
      <vt:lpstr>Cta Resultados</vt:lpstr>
      <vt:lpstr>Facturación</vt:lpstr>
      <vt:lpstr>Facturas 19</vt:lpstr>
      <vt:lpstr>Gastos</vt:lpstr>
      <vt:lpstr>Gastos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2019-10-15T08:28:46Z</cp:lastPrinted>
  <dcterms:created xsi:type="dcterms:W3CDTF">2019-01-08T13:20:58Z</dcterms:created>
  <dcterms:modified xsi:type="dcterms:W3CDTF">2019-10-17T14:54:48Z</dcterms:modified>
</cp:coreProperties>
</file>